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tabRatio="264" activeTab="0"/>
  </bookViews>
  <sheets>
    <sheet name="Arkusz1" sheetId="1" r:id="rId1"/>
    <sheet name="Arkusz2" sheetId="2" r:id="rId2"/>
    <sheet name="Arkusz3" sheetId="3" r:id="rId3"/>
  </sheets>
  <definedNames>
    <definedName name="_xlnm.Print_Area" localSheetId="0">'Arkusz1'!$A$1:$G$379</definedName>
  </definedNames>
  <calcPr fullCalcOnLoad="1"/>
</workbook>
</file>

<file path=xl/sharedStrings.xml><?xml version="1.0" encoding="utf-8"?>
<sst xmlns="http://schemas.openxmlformats.org/spreadsheetml/2006/main" count="764" uniqueCount="397">
  <si>
    <t>Blok milimetrowy, format A4.</t>
  </si>
  <si>
    <t>Koperta A4 samoprzylepna biała, opakowanie po 50 sztuk.</t>
  </si>
  <si>
    <t>Koperta B4 biała z paskiem klejącym, opakowanie po 50 sztuk.</t>
  </si>
  <si>
    <t>Koperta B5 biała samoprzylepna , opakowanie po 50 sztuk.</t>
  </si>
  <si>
    <t>Koperta B5 brązowa samoprzylepna, opakowanie po 50 sztuk.</t>
  </si>
  <si>
    <t>Koperta C3 biała z paskiem klejącym, opakowanie po 50 sztuk.</t>
  </si>
  <si>
    <t>Koperta C4 biała samoprzylepna, opakowanie 50 sztuk.</t>
  </si>
  <si>
    <t>Koperta C4 brązowa samoprzylepna, opakowanie po 50 sztuk.</t>
  </si>
  <si>
    <t>Koperta C5 biała samoprzylepna, opakowanie po 50 sztuk.</t>
  </si>
  <si>
    <t>Koperta C5 brązowa z paskiem klejącym, opakowanie po 50 sztuk.</t>
  </si>
  <si>
    <t>Koperta C5 biała, okno prawe. Opakowanie po 500 sztuk.</t>
  </si>
  <si>
    <t>Koperta C6 biała samoprzylepna, opakowanie po 50 sztuk.</t>
  </si>
  <si>
    <t>Koperta DL biała samoprzylepna, opakowanie po 50 sztuk.</t>
  </si>
  <si>
    <t>Koperta mała DL z okienkiem z prawej strony, opakowanie po 50 sztuk.</t>
  </si>
  <si>
    <t>Karteczki klejone samoprzylepne, wymiar: 76 x 76 mm.</t>
  </si>
  <si>
    <t>Kartki samoprzylepne, wymiar: 100 x 75 mm.</t>
  </si>
  <si>
    <t>Kartki samoprzylepne na rolce, wymiar: 10 m  x 60 mm,  możliwość wymiany rolki,  gilotyna do równego odrywania.</t>
  </si>
  <si>
    <t>Notesy samoprzylepne, bloczki 100-kartkowe, różne kolory, rozmiar 38 x 51 mm.</t>
  </si>
  <si>
    <t>Notesy samoprzylepne, bloczki 100-kartkowe, różne kolory, rozmiar 76 x 127mm.</t>
  </si>
  <si>
    <t>Etykiety adresowe samoprzylepne, format A4, przeznaczone do wszystkich typów drukarek oraz ksero, różne rozmiary, opakowanie po 100 sztuk.</t>
  </si>
  <si>
    <t>Etykiety samoprzylepne, różne rozmiary, do wszystkich typów drukarek, ksero, opakowanie po 100 sztuk.</t>
  </si>
  <si>
    <t>Etykiety do segregatorów  50 x 158 mm, opakowanie po 25 sztuk.</t>
  </si>
  <si>
    <t>Przekładki numeryczne, format A4 (pakowane w komplety 1-31).</t>
  </si>
  <si>
    <t>Przekładki kartonowe, laminowana karta opisowa, format A4, komplet = 12 sztuk.</t>
  </si>
  <si>
    <t>Przekładki kolorowe, plastikowe, format A4 z kartą opisową, komplet = 20 sztuk.</t>
  </si>
  <si>
    <t>Zakładki indeksujące plastikowe, wymiar: 20 x 50 mm, 4 kolory, opakowanie = 4 x 35 zakładki.</t>
  </si>
  <si>
    <t>Skoroszyt sztywny plastikowy, format A4, PCV, bez oczek, różne kolory.</t>
  </si>
  <si>
    <t>Skoroszyt z klipsem z przezroczystą okładką, mechanizm swing clip ułatwiające trzymanie dokumentów, format A4, pojemność do 30 kartek.</t>
  </si>
  <si>
    <t>Wąsy do skoroszytu z metalową blaszką, dziurki umożliwiające wpięcie do segregatora, 4 dziurki, wymiar 38 x 150 mm, opakowanie po 25 sztuk, różne kolory.</t>
  </si>
  <si>
    <t>Skorowidz 2/3, format A4, na spirali.</t>
  </si>
  <si>
    <t>Teczka papierowa z gumką na haczyki, biała, format A4.</t>
  </si>
  <si>
    <t>Teczka papierowa wiązana biała, format A3.</t>
  </si>
  <si>
    <t>Teczka papierowa wiązana biała, format A4.</t>
  </si>
  <si>
    <t xml:space="preserve">Teczka na dokumenty z plasikową rączką, szerokość grzbietu 40 mm, wykonana z  twardej tektury, rączka z tworzywa, różne kolory. </t>
  </si>
  <si>
    <t>Teczka z wysuwaną listwą format A4, wykonana z PCV.</t>
  </si>
  <si>
    <t>Teczka z wkładem 20 stron, format A4.</t>
  </si>
  <si>
    <t>Teczka z wkładem 40 stron, format A4.</t>
  </si>
  <si>
    <t>Teczka Akta Osobowe wyposażona w mechanizm 2-ringowy z wpiętymi wkładami, na grzbiecie miejsce na dane personalne.</t>
  </si>
  <si>
    <t>Teczka do podpisu z płóciennym grzbietem harmonijkowym, format A4, oprawa introligatorska skóropodobna, przegródki wykonane z kartonu z otworkami, 8 przegródek.</t>
  </si>
  <si>
    <t>Teczka do podpisu przegródki wykonane z kartonu, z zewnątrz pokryty folią PP, 15 przegródek.</t>
  </si>
  <si>
    <t>Teczka plastikowa na gumkę, format A4, teczka ze sztywnej folii,                   3 wewnętrzne skrzydła, gumka zamykająca w kolorze teczki.</t>
  </si>
  <si>
    <t>Clipboard, format A4.</t>
  </si>
  <si>
    <t>Clipboard, format A4 z okładką.</t>
  </si>
  <si>
    <t>Kalka techniczna do ksero, format A4, opakowanie = 100 sztuk.</t>
  </si>
  <si>
    <t>Koszulka krystaliczna, format A4. Wykonane z folii PP. Specjalnie wyprofilowana powierzchnia zapobiega odbijaniu się światła. Europerforacja jest dodatkowo wzmacniana, otwór u góry, wykonane z grubszej folii, pakowane po 100 sztuk.</t>
  </si>
  <si>
    <t>Koszulka krystaliczna, format A3, wykonane z folii PP, specjalna wyprofilowana powierzchnia zapobiegająca odbijaniu się światła, Europerforacja dodatkowo wzmocniona, otwór u góry, wykonanie z grubej folii.</t>
  </si>
  <si>
    <t>Koszulka groszkowa z 11 otworami z boku z klapką z boku, format A4,        z folii PP, format A4, opakowanie po 10 sztuk.</t>
  </si>
  <si>
    <t>Wkład do segregatora, format A4, kratka 4 dziurki z boku, opakowanie po 50 sztuk.</t>
  </si>
  <si>
    <t>Wkład do segregatora, format A5, kratka, opakowanie po 50 sztuk.</t>
  </si>
  <si>
    <t>Wkłady do segregatorów na płyty CD, do przechowywania 2 płyt               w jednym rękawie.</t>
  </si>
  <si>
    <t>Dziennik korespondencyjny, oprawa introligatorska twarda, oklejana, szyta, 96 kartek, format A4.</t>
  </si>
  <si>
    <t>Folia do bindowania, format A4, kolorowa, opakowanie po 100 sztuk.</t>
  </si>
  <si>
    <t>Folia do bindowania, format A7,  80 x 110 mm, opakowanie po 100 sztuk.</t>
  </si>
  <si>
    <t>Grzbiety do bindownicy, 6 mm, rózne kolory, opakowanie po 100 sztuk.</t>
  </si>
  <si>
    <t>Grzbiety do bindownicy, 8 mm, różne kolory,opakowanie po 100 sztuk.</t>
  </si>
  <si>
    <t>Grzbiety do bindownicy, 10 mm, różne kolory, opakowane po 100 sztuk.</t>
  </si>
  <si>
    <t>Grzbiety do bindownicy, 12 mm, różne kolory grube, opakowanie po 100 sztuk.</t>
  </si>
  <si>
    <t>Grzbiety do bindownicy, 14 mm, różne kolory grube, opakowanie po 100 sztuk.</t>
  </si>
  <si>
    <t>Grzbiety do bindownicy, 20 mm, różne kolory grube, opakowanie po 100 sztuk.</t>
  </si>
  <si>
    <t>Grzbiety do bindownicy, 25 mm, różne kolory grube, opakowanie po 100 sztuk.</t>
  </si>
  <si>
    <t>Folia do ksero, opakowanie po 100 sztuk.</t>
  </si>
  <si>
    <t>Folia do kserowania kolorowa, opakowanie po 100 sztuk.</t>
  </si>
  <si>
    <t>Folia do laminowania, format A4, sztywna, błyszcząca, antystatyczna, grubość 80 mic., opakowanie po 100 sztuk.</t>
  </si>
  <si>
    <t>Folia do drukarki atramentowej, laserowej: format A4, duża stabilność termiczna, opakowanie po 50 sztuk.</t>
  </si>
  <si>
    <t>Folia do drukarek laserowych monochromatycznych Laser Dataline, pakowane po 100 sztuk.</t>
  </si>
  <si>
    <t>Cienkopis z okienkiem do kontroli zużycia atramentu, obudowa w kolorze atramentu, skuwka z metalowym klipsem, szybkoschnący.</t>
  </si>
  <si>
    <t>Długopis jednorazowy, obudowa umożliwiająca kontrolę zużycia tuszy, skuwka w kolorze tuszu, różne kolory, grubość linii pisania 0,3 mm.</t>
  </si>
  <si>
    <t xml:space="preserve">Foliopis komplet 4 sztuk: wodoodporny, bardzo cienka końcówka, grubość 0,4 mm, do każdej gładkiej powierzchni. </t>
  </si>
  <si>
    <t>Ołówek o twardościach od 5B do 5H z gumką, odporny na złamania, łatwo się temperuje.</t>
  </si>
  <si>
    <t>Grafity, różna twardość, grubość 0,3 mm, opakowaniepo 10sztuk.</t>
  </si>
  <si>
    <t>Grafity, różna twardość, grubość 0,5 mm, opakowanie po 10 sztuk.</t>
  </si>
  <si>
    <t>Grafity, różna twardość, grubość 0,7 mm,  opakowanie po 10 sztuk.</t>
  </si>
  <si>
    <t>Grafity, różna twardość, grubość 0,9 mm, opakowanie po 10 sztuk.</t>
  </si>
  <si>
    <t xml:space="preserve">Pisaki komplet 6 kolorów, wentylowana skuwka, grubość linii pisania 0,8 - 1 mm. </t>
  </si>
  <si>
    <t>Naboje Parker, długie, opakowanie po 5 sztuk.</t>
  </si>
  <si>
    <t>Naboje Pelikan, długie opakowanie po 5 sztuk.</t>
  </si>
  <si>
    <t>Wałeczek barwiący A-IR40T B/R.</t>
  </si>
  <si>
    <t>Korektor wkład do wyżej zaproponowanego korektora w taśmie, szerokość 4,2 mm.</t>
  </si>
  <si>
    <t>Masa mocująca, opakowanie.</t>
  </si>
  <si>
    <t>Gumka uniwersalna do ścierania ołówków i kredek ołówkowych, tuszu, długopisu, nie niszczy struktury papieru.</t>
  </si>
  <si>
    <t>Gumka chlebowa - gumka do usuwania i rozjaśniania pasteli suchych, miękkich ołówków, węgla, do czyszczenia powierzchni papierowych.</t>
  </si>
  <si>
    <t>Gumka recepturka, kauczukowa,  opakowanie po 0,5 kg.</t>
  </si>
  <si>
    <t>Dziurkacz, z listwą formatową, możliwość dziurkowania do 60 kartek, pojemnik na śmieci.</t>
  </si>
  <si>
    <t xml:space="preserve">Chusteczki do ekranu LCD nasączone preparatem bezalkoholowym, nie pozostawiające smug, opakowanie po 100 sztuk. </t>
  </si>
  <si>
    <t>Chusteczki do plastików nasączone preparatem antystatycznym, opakowanie po 100 sztuk.</t>
  </si>
  <si>
    <t>Sprężone powietrze.</t>
  </si>
  <si>
    <t>Płyta CD-R 700 MB w cienkich pudełkach.</t>
  </si>
  <si>
    <t>cake</t>
  </si>
  <si>
    <t>Płyta CD-R 700 MB 52X prędkość zapisu 52x, opakowanie cake po 50 sztuk.</t>
  </si>
  <si>
    <t xml:space="preserve">Płyta CD-RW 700 MB 12X wielokrotnego zapisu, prędkość zapisu 12x, opakowanie slim. </t>
  </si>
  <si>
    <t xml:space="preserve">Płyta CD-RW 700 MB 8-24X wielokrotnego zapisu, prędkość zapisu 8-24x, opakowanie jawel case. </t>
  </si>
  <si>
    <t>Płyta CD-RW 210 MB ø 8 cm.</t>
  </si>
  <si>
    <t>Płyta DVD+R 4,7GB 16X prędkość zapisu 16x, opakowanie cake 50 sztuk.</t>
  </si>
  <si>
    <t>Płyta DVD+R 4,7GB 16X prędkość zapisu 16x, opakowanie slim.</t>
  </si>
  <si>
    <t>Płyta DVD+RW 4,7GB 4X prędkość zapisu 4x.</t>
  </si>
  <si>
    <t>Płyta DVD-R +R 4,7GB 4X/16X prędkość zapisu 4/16x, opakowanie slim .</t>
  </si>
  <si>
    <t>Płyta DVD-R +R 4.7GB 8/16X  prędkość zapisu 8/16x, opakowanie cake 25 sztuk.</t>
  </si>
  <si>
    <t>Płyty mini DVD-R 1,4 GB box.</t>
  </si>
  <si>
    <t>Segregator na CD (52 CD).</t>
  </si>
  <si>
    <t>Koperta CD K10 z okrągłym okienkiem .</t>
  </si>
  <si>
    <t>Etui na płyty CD, na 100 płyt.</t>
  </si>
  <si>
    <t>Opakowania na płyty CD slim.</t>
  </si>
  <si>
    <t>Taśma klejąca z dozownikiem, szerokość taśmy 2 cm</t>
  </si>
  <si>
    <t>Taśma klejąca, szerokość taśmy 19 mm, długość 30 m, różne kolory, w tym bezbarwna</t>
  </si>
  <si>
    <t>Taśma samoprzylepna, przezroczysta,  szerokość 24 mm, długość 20 m, odporna na żółknięcie, trwała substancja klejąca.</t>
  </si>
  <si>
    <t xml:space="preserve">Taśma lakiernicza, samoprzylepna, maskująca, szerokość 25 mm, długość 50 m.  </t>
  </si>
  <si>
    <t>Taśma klejąca dwustronna, szerokość taśmy 50 mm, długość 25 m.</t>
  </si>
  <si>
    <t>Taśma pakowa, szara lub przezroczysta szerokość 48 mm, długość 50 m</t>
  </si>
  <si>
    <t>Podajnik do taśmy klejącej, szerokość taśmy  19 mm, długości taśmy conajmniej 33 m,  metalowe ostrze do odcinania taśmy.</t>
  </si>
  <si>
    <t>Pojemnik na dokumenty wykonany z tektury, prrzeznaczony dla formatu A4,  szerokość grzbietu  100 mm, różne kolory.</t>
  </si>
  <si>
    <t>Pojemnik na dokumenty składany, wykonany z PCV, dwustronna etykieta, szerokość grzbietu 100 mm, format A4, różne kolory.</t>
  </si>
  <si>
    <t>Pojemnik na dokumenty formatu A4, wykonany z wytrzymałego plastiku, szeroki otwór na palec, ścięty, różne kolory.</t>
  </si>
  <si>
    <t>Pojemnik na teczki zawieszkowe Atlanta, wykonany z plastiku, możliwość przechowywania do 30 teczek,  wyprofilowane górne krawędzie, różne kolory.</t>
  </si>
  <si>
    <t>7</t>
  </si>
  <si>
    <t>Pudełko na dokumenty z mocnego kartonu, składane na zatrzaski, z wymienną etykietą opisową na grzbiecie.</t>
  </si>
  <si>
    <t>Pudełko archiwizacyjne do przechowywania dokumentów w formacie A4, szerokość 100 mm.</t>
  </si>
  <si>
    <t>Pudło archiwizacyjne zamykane w formacie A4, wykonane z tektury, na grzbiecie etykieta samoprzylepna, szerokość 80 mm</t>
  </si>
  <si>
    <t>Półka na dokumenty formatu A4, wytrzymała.</t>
  </si>
  <si>
    <t>Podkładka pod mysz, antypoślizgowa, łatwa do czyszczenia, specjalna podstawa zapobiegająca przesuwaniu się podkładki po blacie stołu.</t>
  </si>
  <si>
    <t>Datownik wysokość czcionki 4 mm, wersja polska, samotuszujący.</t>
  </si>
  <si>
    <t>Wskaźnik laserowy obudowa z aluminium, średnica wiązki światła 6 mm, długość 500 m.</t>
  </si>
  <si>
    <t>Wizytownik formatu 3/4 A4, sztywna oprawa, możliwość umieszczenia 150 wizytówek.</t>
  </si>
  <si>
    <t>Tuba regulowana plasikowa z paskiem, rozsuwana od 77 cm do 114 cm.</t>
  </si>
  <si>
    <t>Woreczki strunowe, wielokrotne otwieranie i zamykanie, rozmiar 7 cm x 12 cm, opakowanie po 100 sztuk.</t>
  </si>
  <si>
    <t>Woreczki strunowe, wielokrotne otwieranie i zamykanie, rozmiar 10 cm x 10 cm, opakowanie po 100 sztuk.</t>
  </si>
  <si>
    <t>Woreczki strunowe, wielokrotne otwieranie i zamykanie, rozmiar 15 cm x 20 cm, opakowanie po 100 sztuk.</t>
  </si>
  <si>
    <t>Woreczki strunowe, wielokrotne otwieranie i zamykanie, rozmiar 20 cm x 12 cm, opakowanie po 100 sztuk.</t>
  </si>
  <si>
    <t>Woreczki strunowe, wielokrotne otwieranie i zamykanie, rozmiar 23 cm x 15 cm, opakowanie po 100 sztuk.</t>
  </si>
  <si>
    <t>Woreczki strunowe, wielokrotne otwieranie i zamykanie, rozmiar 25 cm x 35 cm opakowanie po 100 sztuk.</t>
  </si>
  <si>
    <t>Żyletki, opakowanie po 5 sztuk</t>
  </si>
  <si>
    <t>Lak do pieczęci, sztuka, waga  = 1 kilogram</t>
  </si>
  <si>
    <t>Tusz do stempli gumowych wodny, do stempli ręcznych i samotuszujących nakrętka w kolorze tuszu, końcówka ułatwiająca nasączanie.</t>
  </si>
  <si>
    <t>Tusz do stemplowania na tkaninach- niespieralny tusz do tkanin, odporny na płowienie, nietoksyczny.</t>
  </si>
  <si>
    <t>Tusz do stempli metalowych, różne kolory.</t>
  </si>
  <si>
    <t>Poduszka do stempli metalowych</t>
  </si>
  <si>
    <t>Poduszka do pieczątek o wymiarach 38 x 14 mm.</t>
  </si>
  <si>
    <t>Papier kancelaryjny kratka A3 (ryza = 250 arkuszy).</t>
  </si>
  <si>
    <t>Papier kancelaryjny kratka A4 (ryza = 500 arkuszy).</t>
  </si>
  <si>
    <t>Papier kancelaryjny w linię A3 (ryza=   500 arkuszy).</t>
  </si>
  <si>
    <t>Koperta ochronna z zabezpieczeniem powietrznym 162x229 mm (sztuka).</t>
  </si>
  <si>
    <t>Koperta ochronna z zabezpieczeniem powietrznym 240 x 350 mm (sztuka).</t>
  </si>
  <si>
    <t>Koperta ochronna z zabezpieczeniem powietrznym 270 x 360 mm (sztuka).</t>
  </si>
  <si>
    <t>Indeksy samoprzylepne do zaznaczania miejsc jako funkcja zakładek, opakowanie zawiera zakładki o wymiarach 20 x 50 mm, w 4 różnych kolorach, papierowe.</t>
  </si>
  <si>
    <t>Kostka papierowa do pojemników klejona 85 x 85 x 50 mm, białe.</t>
  </si>
  <si>
    <t>Kostka papierowa do pojemników nie klejona 85 x 85 x 50 mm, białe.</t>
  </si>
  <si>
    <t>Teczka papierowa na gumkę, format A4 (sztuka), różne kolory.</t>
  </si>
  <si>
    <t>Teczka Akta Studenta - teczka kartonowa, biała wiązana, z nadrukiem, format A4.</t>
  </si>
  <si>
    <t>Teczka kopertowa z folii PP na zatrzask, format A4, teczka z perforacją na grzbiecie umożliwiająca wpięcie do segregatora. Różne kolory.</t>
  </si>
  <si>
    <t>Teczka preszpanowa formatu A4, zamykana na gumkę, różne kolory.</t>
  </si>
  <si>
    <t>Folia do faxu Panasonic KX-FA52E fabrycznie nowa, niepowodująca uszkodzeń faksu.</t>
  </si>
  <si>
    <t>Folia do faxu Panasonic KX-FC228 fabrycznie nowa, niepowodująca uszkodzeń faksu.</t>
  </si>
  <si>
    <t>Folia do faxu Panasonic KX-FP 158, fabrycznie nowa, niepowodująca uszkodzeń faksu.</t>
  </si>
  <si>
    <t>Folia do faxu Panasonic KX-FM 131, fabrycznie nowa, niepowodująca uszkodzeń faksu.</t>
  </si>
  <si>
    <t>Folia do faxu Sharp Ux - P400, fabrycznie nowa, niepowodująca uszkodzeń faksu.</t>
  </si>
  <si>
    <t>Folia do faxu Panasonic KX-FC 238 fabrycznie nowa, niepowodująca uszkodzeń faksu.</t>
  </si>
  <si>
    <t>Cienkopis z fibrową końcówką oprawioną w metal o grubości 0,4 mm, wentylowana skuwka, tusz na bazie wody. Komplet 12 kolorów.</t>
  </si>
  <si>
    <t>Magnesy do tablic suchościeralnych (małe i duże), opakowanie po 10 sztuk.</t>
  </si>
  <si>
    <t>Cienkopis kreślarski przeznaczony m.in. do rysunków technicznych. Możliwość pisania po normalnym, przezroczystym oraz specjalistycznym papierze. Odporność na światło, wodę, zmywanie mechaniczne. Różne kolory tuszu. Średnica końcówki 0,1 mm, 0,2 mm, 0,3 mm, 0,5 mm, 0,8 mm.</t>
  </si>
  <si>
    <t>Marker suchościeralny, skuwka w kolorze tuszu, tusz łatwy do starcia nawet po kilku dniach, końcówka ścięta, odporny na wysychanie, nietoksyczny, różne kolory.</t>
  </si>
  <si>
    <t>Marker do flipchartów, różne kolory, tusz na bazie wody, system zabezpieczający wysychaniu markera bez skuwki, grubość linii pisania 3,0 mm, różne kolory.</t>
  </si>
  <si>
    <t>Kreda szkolna biała, okrągła, niepyląca, opakowanie po 100 sztuk.</t>
  </si>
  <si>
    <t>Spinacz klips 51 mm, metalowe, odporny na odkształcenia, opakowanie po 12 sztuk.</t>
  </si>
  <si>
    <t>Pudełko archiwizacyjne do przechowywania dokumentów w teczkach zawieszanych, z mocnego kartonu, szerokkość 120 mm.</t>
  </si>
  <si>
    <t>Miniarchiwum przeznaczone na teczki zawieszkowe, mozliwość pomieszczenia 10 sztuk teczek, wykonane z tektury,  zamykane górnym wieczkiem, możliwość opisania archiwum,                                       szerokość 100 mm.</t>
  </si>
  <si>
    <t>Przybornik biurowy, obrotowy, przegrody umożliwiające uporządkowanie, przechowywanie wszelkich niezbędnych rzeczy, tj. spinacze, gumki, długopisy, pisaki, kartki na notatki.</t>
  </si>
  <si>
    <t>Kubek duży, druciany, średnica 90 mm, wykonany z powlekanego metalu.</t>
  </si>
  <si>
    <t>Poduszka do pieczątek o wymiarach 47 x 18 mm.</t>
  </si>
  <si>
    <t>Nawilżacz- poduszka nawilżająca palce przy przewracaniu kartek podczas liczenia.</t>
  </si>
  <si>
    <t>Cyfry samoprzylepne 2 cm czarne.</t>
  </si>
  <si>
    <t>arkusz</t>
  </si>
  <si>
    <t>Cyfry samoprzylepne 5 cm czarne.</t>
  </si>
  <si>
    <t>Tablica korkowa o wymiarach 60 x 90 cm.</t>
  </si>
  <si>
    <t> Lp.</t>
  </si>
  <si>
    <t>Asortyment</t>
  </si>
  <si>
    <t>Jednostka miary</t>
  </si>
  <si>
    <t>Ilość</t>
  </si>
  <si>
    <t>Cena jednostkowa netto [zł]</t>
  </si>
  <si>
    <t>Stawka podatku VAT [%]</t>
  </si>
  <si>
    <t>1</t>
  </si>
  <si>
    <t>2</t>
  </si>
  <si>
    <t>3</t>
  </si>
  <si>
    <t>4</t>
  </si>
  <si>
    <t>5</t>
  </si>
  <si>
    <t>6</t>
  </si>
  <si>
    <t>WYROBY Z MASY PAPIEROWEJ I INNE</t>
  </si>
  <si>
    <t>sztuka</t>
  </si>
  <si>
    <t>ryza</t>
  </si>
  <si>
    <t>karton</t>
  </si>
  <si>
    <t>opakowanie</t>
  </si>
  <si>
    <t>rolka</t>
  </si>
  <si>
    <t>Papier pakowy szary B l (arkusz).</t>
  </si>
  <si>
    <t>Druk- nota korygująca (bloczek po 80 sztuk).</t>
  </si>
  <si>
    <t>bloczek</t>
  </si>
  <si>
    <t>Druk - wniosek o zaliczkę (bloczek po 80 sztuk).</t>
  </si>
  <si>
    <t>Druk - rozliczenie zaliczki (bloczek po 80 sztuk).</t>
  </si>
  <si>
    <t>Druk - wniosek o urlop (bloczek po 80 sztuk).</t>
  </si>
  <si>
    <t>Faktura korygująca VAT (bloczki po 80 kartek).</t>
  </si>
  <si>
    <t>Księga druków ścisłego zarachowania, format A4.</t>
  </si>
  <si>
    <t>Druk - KP A6 3- składkowy (bloczki po 80 kartek).</t>
  </si>
  <si>
    <t>Książka meldunkowa.</t>
  </si>
  <si>
    <t>Arkusze spisu z natury (bloczki po 80 kartek).</t>
  </si>
  <si>
    <t>Brulion A4, 96 kartek kratka, bez marginesu.</t>
  </si>
  <si>
    <t>Blok rysunkowy duży, format A3.</t>
  </si>
  <si>
    <t>Blok rysunkowy mały, format A4.</t>
  </si>
  <si>
    <t>Blok techniczny, format A3.</t>
  </si>
  <si>
    <t>Blok techniczny, format A4.</t>
  </si>
  <si>
    <t>Koperta E4 do grubych publikacji w formacie A4 biała samoprzylepna rozszerzana.</t>
  </si>
  <si>
    <t>Koperta ochronna z zabezpieczeniem powietrznym 120 x 175 (sztuka).</t>
  </si>
  <si>
    <t>Koperta ochronna z zabezpieczeniem powietrznym do CD (sztuka).</t>
  </si>
  <si>
    <t>Koperta powietrzna A4.</t>
  </si>
  <si>
    <t>Koperta do utajnoionych wydruków składników płac, szerokość 240 mm x 4 cale, po 3 koperty na składce. Opakowanie po 1200 sztuk.</t>
  </si>
  <si>
    <t>Etykiety adresowe, dwurzędowe na składance, 105 x 37 mm, opakowane po 100 sztuk.</t>
  </si>
  <si>
    <t>Etykiety jednorzędowe samoprzylepne APLI (101,6 x 36) (REF 7), opakowanie po 4000 sztuk.</t>
  </si>
  <si>
    <t>Przekładki, plastikowe, format A4, alfabetyczne A-Z.</t>
  </si>
  <si>
    <t>komplet</t>
  </si>
  <si>
    <t>Kołonotatnik w twardej oprawie, format A4, 100 kartek w kratkę.</t>
  </si>
  <si>
    <t>Kołonotatnik w miękkiej oprawie, format A5, 100 kartek w kratkę.</t>
  </si>
  <si>
    <t>Blok Flipchart 74/100 w kratkę, 20 kartek.</t>
  </si>
  <si>
    <t>Skoroszyt sztywny plastikowy, oczka umożliwiające wpięcie do segregatora, różne kolory.</t>
  </si>
  <si>
    <t>Skoroszyt tekturowy z oczkiem, połówka, możliwość wpięcia do segregatora.</t>
  </si>
  <si>
    <t>Skoroszyt tekturowy z oczkiem pełny, możliwość wpięcia do segregatora.</t>
  </si>
  <si>
    <t>Skoroszyt tekturowy zawieszka połówka, możliwość wpięcia do segregatora.</t>
  </si>
  <si>
    <t>Skoroszyt tekturowy zawieszka pełny, możliwość wpięcia do segregatora.</t>
  </si>
  <si>
    <t>Skorowidz, format A5, 96 kartek, szyty.</t>
  </si>
  <si>
    <t>Skorowidz alfabetyczny, format A4, twarda okładka.</t>
  </si>
  <si>
    <t>Segregator, A4, 7 cm, wykonany z PP z papierową wklejką wewnątrz, wymienna etykieta na grzbiecie w kolorze segregatora, okuty otwór na palec, różne kolory.</t>
  </si>
  <si>
    <t>Segregator, A4, 5 cm, wykonany z PP z papierową wklejką wewnątrz, wymienna etykieta na grzbiecie w kolorze segregatora, okuty otwór na palec, różne kolory.</t>
  </si>
  <si>
    <t>Segregator, A4, 3,5 cm, wykonany z PP z papierową wklejką wewnątrz, wymienna etykieta na grzbiecie w kolorze segregatora, okuty otwór na palec, różne kolory.</t>
  </si>
  <si>
    <t>Segregator, A4, 3,5 cm, wykonany z PP, różne kolory, cztery ringi w środku.</t>
  </si>
  <si>
    <t>Segregator, A5, 3,5 cm, wykonany z PP, różne kolory, dwa ringi w środku (sztuka)</t>
  </si>
  <si>
    <t>Segregator, A4, 9 cm, papierowy/archiwizacyjny/marmurek.</t>
  </si>
  <si>
    <t>Segregator ofertowy A4/77/4R, szerokość grzbietu 77 mm, 4 ringi, różne kolory</t>
  </si>
  <si>
    <t>Segregator ofertowy A4/65/4R, szerokość grzbietu 65 mm, 4 ringi, różne kolory</t>
  </si>
  <si>
    <t>Segregator format A5, szerokość grzbietu 75 mm, wykonany z PP z papierową wklejką wewnątrz, wymienna etykieta na grzbiecie, różne kolory.</t>
  </si>
  <si>
    <t>Segregator A4/80 XXL, wykonany z PP, dwustronna wymienna etykieta, dolne krawędzie wzmocnione szyną.</t>
  </si>
  <si>
    <t>Teczka papierowa na gumkę biała A4 (sztuka)</t>
  </si>
  <si>
    <t>Teczka zawieszkowa szara z płóciennymi bokami, z bardzo mocnego, impregnowanego kartonu (250g/m2), z zakładką indeksującą  z mocnego PP, z metalowym systemem zawieszek.</t>
  </si>
  <si>
    <t>Teczka format A4, 12 przegródek.</t>
  </si>
  <si>
    <t>Teczka skrzydłowa ze sztywnej tektury powlekana folią PP, na rzep, szerokość grzbietu  40 mm.</t>
  </si>
  <si>
    <t>Teczka zawieszana, kartonowa, możliwość poszerzania dna do szerokości 30 mm, stalowe zawieszki, miejsce do opisu, identyfikatory z wymienną etykietą.</t>
  </si>
  <si>
    <t xml:space="preserve">Kalka kreślarska A4 90/95 g/m2 (opakowanie po 100 sztuk). Idealnie przezroczysta. Gładka powierzchnia. Odporna na skrobanie korekcyjne i wielokrotne wymazywanie. Nie żółknie z czasem. Neutralne pH zapewnia optymalną jakość przechowywania. Do kreślenia ołówkiem, tuszem i pisakami. </t>
  </si>
  <si>
    <t>Koszulka groszkowa z 11 otworami z boku, z folii PP, opakowanie po 100 sztuk.</t>
  </si>
  <si>
    <t>Koszulka groszkowa, z folii PP, format A5, opakowanie po 100 sztuk.</t>
  </si>
  <si>
    <t>Dziennik korespondencyjny w twadrej oprawie introligatorskiej, min. 192 kartki, format A4.</t>
  </si>
  <si>
    <t>Karton do bindowania: 300 g/m2, skóropodobny, format A4, opakowanie po 100 sztuk.</t>
  </si>
  <si>
    <t>Fastykuły do zabezpieczania archiwizowanych dokumentów, format A4, opakowanie po 25 sztuk.</t>
  </si>
  <si>
    <t>Folia do laminatora, format A6, 111x154, grubość 100 mic, opakowanie po 100 sztuk.</t>
  </si>
  <si>
    <t>Folia do laminatora, format A7, 80x100mm, grubość 100mic., opakowanie po 100 sztuk.</t>
  </si>
  <si>
    <t>Folia do laminatora, format A7, 80x111mm, grubość 80 mic., opakowanie po 100 sztuk.</t>
  </si>
  <si>
    <t>Oryginalny wkład do długopisu powyżej.</t>
  </si>
  <si>
    <t>Długopis z wymiennym wkładem, z klipsem, różne kolory.</t>
  </si>
  <si>
    <t>Długopis na sprężynce stojący, wymienny wkład, podstawka przyklejana do podłoża, możliwość regulacji odchylenia długopisu.</t>
  </si>
  <si>
    <t>Foliopis S, B, F, M różne grubości, kolory.</t>
  </si>
  <si>
    <t>Wkład do długopisów PARKER lub równoważny: linia pisania F.</t>
  </si>
  <si>
    <t>Ołówek automatyczny,  grubość grafitu 0,3 mm, gumowy korpus, wymienna gumka, metalowy mechanizm zaciskowy</t>
  </si>
  <si>
    <t>Ołówek automatyczny,grubość grafitu 0,5 mm, mechanizm oszczędzania grafitu, wymienna gumka</t>
  </si>
  <si>
    <t>Ołówek automatyczny, grubość grafitu 0,7 mm, gumowy uchwyt, gumka do ścierania.</t>
  </si>
  <si>
    <t>Ołówek automatyczny, grubość grafitu 0,9 mm, końcówka i przycisk wykonane z metalu, system łatwego uzupełniania grafitów, gumka pod przyciskiem.</t>
  </si>
  <si>
    <t>Temperówka podwójna aluminiowa, dwa otwory do standardowych i grubszych ołówków.</t>
  </si>
  <si>
    <t>Kredki ołówkowe, 12 sztuk w zestawie.</t>
  </si>
  <si>
    <t xml:space="preserve">Pisak techniczny,  szybkoschnący, wodoodporny, z wymiennymi wkładami z różnymi grubościami końcówek, różne kolory. </t>
  </si>
  <si>
    <t>Marker CD grubość linii pisania 0,7 mm nieścieralny, szybkoschnący, miękka końcówka.</t>
  </si>
  <si>
    <t>Etykiety foliowe do drukarki termotransferowej, białe, rozmiar: 80x50 mm, 1000 sztuk w rolce.</t>
  </si>
  <si>
    <t>Marker olejowy, wodoodporny, odporny na światło, gruby, możliwość pisania po różnych powierzchniach, różne kolory.</t>
  </si>
  <si>
    <t>Marker olejowy, wodoodporny, odporny na światło, cienki, możliwość pisania po różnych powierzchniach,  różne kolory.</t>
  </si>
  <si>
    <t>Marker permanentny, końcówka ścięta lub okrągła, do różnych rodzajów powierzchni,  różne kolory.</t>
  </si>
  <si>
    <t>Marker suchościeralny+ gąbka, komplet 4 szt., marker na bazie wodnej  gąbka nie zostawia śladów po wytarciu.</t>
  </si>
  <si>
    <t>Karteczki samoprzylepne w bloczku złożone w harmonijkę o wymiarach 76x76 mm.</t>
  </si>
  <si>
    <t xml:space="preserve">Marker suchościeralny z płynnym tuszem, tusz dozowany za pomocą specjalnego tłoczka, okrągła końcówka, nietoksyczny, odporny na wysychanie, różne kolory. </t>
  </si>
  <si>
    <t xml:space="preserve">Sznurek do fastykuł, poliestrowy, długość 100m. </t>
  </si>
  <si>
    <t>Olej do niszczarki, butelka 350 ml.</t>
  </si>
  <si>
    <t>Skoroszyt tekturowy, niewiązany, format A4, wewnątrz kołnierz z blaszką i wąsem, okładki sztywne nie uginające się.</t>
  </si>
  <si>
    <t>Korektor w taśmie szerokość taśmy 4,2 mm, długość taśmy 10 m, taśma silikonowa,  odporna na zerwanie i wilgotność, możliwość wymiany kasety.</t>
  </si>
  <si>
    <t>Cienkopis, końcówka oprawiona w metal, grubość końcówki 0,4 mm, wentylowana skuwka, tusz na bazie wody, różne kolory.</t>
  </si>
  <si>
    <t>Cienkopisy z końcówką oprawioną w metal, grubość linii pisania 0,4 mm, Wentylowana skuwka. Różne kolory. Komplet 20 sztuk.</t>
  </si>
  <si>
    <t>Cienkopisy z końcówką oprawioną w metal, grubość linii pisania 0,4 mm, Wentylowana skuwka. Różne kolory. Komplet 10 sztuk.</t>
  </si>
  <si>
    <t>Cienkopis automatyczny o grubości linii pisania 0,25 mm, gumowy uchwyt, swobodny przepływ atramentu pozwala na pisanie bez przerywania.</t>
  </si>
  <si>
    <t>Zakreślacz, nietoksyczny, wodoodporny, długotrwałe działanie, wydajny, szerokość linii do 5 mm, do każdego rodzaju papieru, różne kolory.</t>
  </si>
  <si>
    <t>Zakreślacz z gumką umożliwiający starcie zakreślenia, różne kolory.</t>
  </si>
  <si>
    <t>Zakreślacz, nietoksyczny, wodoodporny, długotrwałe działanie, wydajny, do każdego rodzaju papieru, komplet 4 sztuki.</t>
  </si>
  <si>
    <t>Atrament różne kolory, pojemność 30 ml.</t>
  </si>
  <si>
    <t>Pianka do czyszczenia wszelkich powierzchni plastikowych typu obudowy monitorów, komputerów, sprzętu komputerowego, itp., niepozostawiająca smug. Pojemność 400 ml.</t>
  </si>
  <si>
    <t>Pianka do ekranu przeznaczona do czyszczenia z brudu i kurzu wszelkich powierzchni szklanych tj. ekrany, monitory, itp.. Wykorzystywana również do czyszczenia matryc LCD.</t>
  </si>
  <si>
    <t>Etykiety jednorzędowe smoprzylepne APLI (88,9 x 48,7-1) (REF 5), opakowanie po 3000 sztuk.</t>
  </si>
  <si>
    <t>Etykiety uniwersalne do drukarek atramentowych, laserowych i kserokopiarek o wymiarach 70x42,3 mm. Opakowanie po 100 arkuszy.</t>
  </si>
  <si>
    <t>Ofertówka formatu A4, z twardej folii PCV o bardzo wysokiej przezroczystości, zgrzana w literę L, grubość folii 0,20 mm, opakowanie po 25 sztuk. Różne kolory.</t>
  </si>
  <si>
    <t>Dozownik klipów, możliwość spinania 40 kartek. Możliwość uzupełniania klipsów.</t>
  </si>
  <si>
    <t>Bindownica - mechanizm tnący pozwalający na dziurkowanie jednorazowo do 16 kartek, oprawę dokumentów do 270 arkuszy formatu A4, wskaźnik grubości dokumentu, pojemnik na ścinki, metalowa stabilna podstawa.</t>
  </si>
  <si>
    <t>Korektor w płynie z pędzelkiem lub gąbką, szybkoschnący, pojemność 20 ml, dokładnie kryjący.</t>
  </si>
  <si>
    <t>Klej w sztyfcie, pojemność 15 g, nietoksyczny, do klejenia papieru, kartonów, zdjęć.</t>
  </si>
  <si>
    <t>Klej w sztyfcie, pojemność 36 g, nietoksyczny, do klejenia papieru, kartonów, zdjęć.</t>
  </si>
  <si>
    <t>Klej szkolny zwykły, roślinny, biały, tubka 50 g.</t>
  </si>
  <si>
    <t>Klej w płynie pojemność 30 ml.</t>
  </si>
  <si>
    <t>Klej butapren, tuba, pojemność 40 ml.</t>
  </si>
  <si>
    <t>Grzbiety zaciskowe do 30 kartek, zaokrąglone krawędzie, łatwe nasuwanie na dokumenty, różne kolory.</t>
  </si>
  <si>
    <t xml:space="preserve">Grzbiety zaciskowe do 60 kartek, zaokrąglone krawędzie, łatwe nasuwanie na dokumenty, różne kolory.  </t>
  </si>
  <si>
    <r>
      <t>Papier kolorowy, format A4</t>
    </r>
    <r>
      <rPr>
        <b/>
        <sz val="8"/>
        <rFont val="Times New Roman"/>
        <family val="1"/>
      </rPr>
      <t>,</t>
    </r>
    <r>
      <rPr>
        <sz val="8"/>
        <rFont val="Times New Roman"/>
        <family val="1"/>
      </rPr>
      <t xml:space="preserve"> do drukarek laserowych, atramentowych  i kopiarek gramatura: 160g/m</t>
    </r>
    <r>
      <rPr>
        <vertAlign val="superscript"/>
        <sz val="8"/>
        <rFont val="Times New Roman"/>
        <family val="1"/>
      </rPr>
      <t>2</t>
    </r>
    <r>
      <rPr>
        <sz val="8"/>
        <rFont val="Times New Roman"/>
        <family val="1"/>
      </rPr>
      <t xml:space="preserve"> – kolory pastelowe.</t>
    </r>
  </si>
  <si>
    <t>Papier do drukarki potrójna składanka, szerokość papieru  240 mm, opakowanie= 600 składanek.</t>
  </si>
  <si>
    <t>Przekładki kartonowe, wąskie, kolorowe, wymiary 105 x 240 mm, opakowanie po 100 sztuk.</t>
  </si>
  <si>
    <t>Korektor w piórze, z metalową końcówką, szybkoschnący, pojemność 7 ml.</t>
  </si>
  <si>
    <t xml:space="preserve"> Taśma metka jednorzedowa, 21x12 mm, biała.</t>
  </si>
  <si>
    <t>Skoroszyt miękki, A4, z przezroczystą okładką. Opakowanie po 10 sztuk.</t>
  </si>
  <si>
    <r>
      <t>Papier kolorowy, format A3</t>
    </r>
    <r>
      <rPr>
        <b/>
        <sz val="8"/>
        <rFont val="Times New Roman"/>
        <family val="1"/>
      </rPr>
      <t>,</t>
    </r>
    <r>
      <rPr>
        <sz val="8"/>
        <rFont val="Times New Roman"/>
        <family val="1"/>
      </rPr>
      <t xml:space="preserve"> do drukarek laserowych, atramentowych  i kopiarek gramatura: 80g/m</t>
    </r>
    <r>
      <rPr>
        <vertAlign val="superscript"/>
        <sz val="8"/>
        <rFont val="Times New Roman"/>
        <family val="1"/>
      </rPr>
      <t>2</t>
    </r>
    <r>
      <rPr>
        <sz val="8"/>
        <rFont val="Times New Roman"/>
        <family val="1"/>
      </rPr>
      <t xml:space="preserve"> – kolory pastelowe.</t>
    </r>
  </si>
  <si>
    <t>Koszulka B4 z klapką.</t>
  </si>
  <si>
    <t>rola</t>
  </si>
  <si>
    <t>Papier fotograficzny do plotera, w roli, szerokość roli - 610 mm, długość 22,8 m, o gramaturze: 260 g/m2, błyszczący, 24".</t>
  </si>
  <si>
    <r>
      <t>Papier fotograficzny do plotera, w roli, szerokość roli - 610 mm, długość 30,5 m, o gramaturze: 210 g/m</t>
    </r>
    <r>
      <rPr>
        <vertAlign val="superscript"/>
        <sz val="8"/>
        <rFont val="Times New Roman"/>
        <family val="1"/>
      </rPr>
      <t>2</t>
    </r>
    <r>
      <rPr>
        <sz val="8"/>
        <rFont val="Times New Roman"/>
        <family val="1"/>
      </rPr>
      <t>, matowy, 24".</t>
    </r>
  </si>
  <si>
    <t>Linijka z tworzywa sztucznego, długość 20 cm.</t>
  </si>
  <si>
    <t>Folia do faxu Panasonic KX-FC 228, fabrycznie nowa, nie powodująca uszkodzeń faksu.</t>
  </si>
  <si>
    <t>Brystol (duże arkusze, 100x70 cm, biały, kolorowy).</t>
  </si>
  <si>
    <t>Koperta C4 szara z rozszerzanym bokiem 229x324x38 mm, gramatura 130, samoprzylepna.</t>
  </si>
  <si>
    <t>Woreczki strunowe, wielokrotne otwierania i zamykanie, rozmiar 5 cm x 8,5 cm, opakowanie po 100 sztuk.</t>
  </si>
  <si>
    <t>Folia (przód) do bindowania, przezroczysta, 200 mic., format A4, opakowanie po 100 sztuk, różne kolory.</t>
  </si>
  <si>
    <t xml:space="preserve">Obwoluta do grzbietów zaciskowych, przeźroczysta. </t>
  </si>
  <si>
    <t>Gąbka do tablic warstwa magnetyczna do przytwierdzania do tablic, spód wykończony materiałem nie rysującym powierzchni, może być z wymienialnym wkładem.</t>
  </si>
  <si>
    <t>Płyn do tablic suchościeralnych, pojemność 200 ml, z atomizerem, zabezpiecza i konserwuje powierzchnie tablic.</t>
  </si>
  <si>
    <t>Nożyczki, długość 25,5 cm, ostrze ze stali nierdzewnej, rączka z tworzywa odpornego na pęknięcia.</t>
  </si>
  <si>
    <t>Nożyk do kopert z metalowym ostrzem.</t>
  </si>
  <si>
    <t>Nożyczki, długość 20 cm, ostrze ze stali nierdzewnej, rączka z tworzywa odpornego na pęknięcia.</t>
  </si>
  <si>
    <t xml:space="preserve">Spinacz klips 19 mm, metalowy, odporny na odkształcenia, opakowanie po 12 sztuk. </t>
  </si>
  <si>
    <t>Spinacz klips 25 mm, metalowy, odporny na odkształcenia, opakowanie po 12 sztuk.</t>
  </si>
  <si>
    <t>Spinacz klips 32 mm, metalowy, odporny na odkształcenia, opakowanie po 12 sztuk.</t>
  </si>
  <si>
    <t xml:space="preserve">Spinacz klips 41 mm metalowy, odporny na odkształcenia, opakowanie po 12 sztuk. </t>
  </si>
  <si>
    <t>Klipy do powyższej pozycji, conajmniej 20 w opakowaniu.</t>
  </si>
  <si>
    <t>Pinezki kołeczki do tablic korkowych, opakowanie po 200 sztuk.</t>
  </si>
  <si>
    <t>Pinezki złote lub srebrne, trwale, opakowanie po 50 sztuk.</t>
  </si>
  <si>
    <t>Zszywki 23/10 opakowanie 1000 sztuk.</t>
  </si>
  <si>
    <t>Zszywki 24/8, opakowanie po 1000 sztuk.</t>
  </si>
  <si>
    <t>Zszywki 24/6, opakowanie po 1000 sztuk.</t>
  </si>
  <si>
    <t>Zszywki 26/6, pakowane po 1000 sztuk.</t>
  </si>
  <si>
    <t>Pojemnik na dokumenty, wykonany z plastiku, z 4 szufladami, miejsce do zamocowania etykiety.</t>
  </si>
  <si>
    <t>Taśma metka jednorzędowa, 21x12 mm, fluo, prosta.</t>
  </si>
  <si>
    <t>Rolka kasowa offsetowa, szerokość taśmy 57 mm, długość 30 m,  opakowanie po 10 sztuk.</t>
  </si>
  <si>
    <t>Pojemnik na wizytówki z materiału odpornego na pęknięcia, przezroczysty, do standardowych wielkości wizytówek.</t>
  </si>
  <si>
    <t>Pudło archiwizacyjne, zbiorcze na 5 pudełek.</t>
  </si>
  <si>
    <t>Wkłady do wizytownika.</t>
  </si>
  <si>
    <t>Spinacz okrągły 33 mm, opakowane po 100 sztuk.</t>
  </si>
  <si>
    <t>Spinacze okrągłe duże, 50 mm, opakowanie po 100 sztuk.</t>
  </si>
  <si>
    <t>Szpilki biurowe, długość 28 mm, opakowanie 50 g.</t>
  </si>
  <si>
    <t>Linijka,  długość 30 cm, aluminiowa, nadrukowana podziałka mm, uchwyt ułatwiający pracę.</t>
  </si>
  <si>
    <t>Linijka z tworzywa sztucznego, długość 50 cm.</t>
  </si>
  <si>
    <t xml:space="preserve">Ekierka duża długość długiego boku 40 cm </t>
  </si>
  <si>
    <t>Zszywacz metalowy, w plastikowej obudowie, możliwość zszywania do 25 kartek, zszywki 24/6, 26/6.</t>
  </si>
  <si>
    <t>Zszywacz metalowy, możliwość zszywania do 40 kartek, zszywki 24/6, 24/8, 26/6.</t>
  </si>
  <si>
    <t>Zszywacz metalowy, możliwość zszywania do 100 kartek.</t>
  </si>
  <si>
    <t>Zszywki 23/13, opakowanie 1000 sztuk.</t>
  </si>
  <si>
    <t>Zszywki No. 10 małe. Opakowanie 1000 sztuk.</t>
  </si>
  <si>
    <t>Rozszywacz metalowy, z plastikową obudową,  możliwość rozszywania zszywek 10, 24/6, 26/6.</t>
  </si>
  <si>
    <t>Dziurkacz, z listwą formatową, możliwość dziurkowania do 25 kartek, pojemnik na śmieci.</t>
  </si>
  <si>
    <t xml:space="preserve">Blok biurowy w kratkę, format A4, 100 kartek. </t>
  </si>
  <si>
    <t xml:space="preserve">Blok biurowy w kratkę, format A5, 100 kartek. </t>
  </si>
  <si>
    <t>Brulion format A6 szyty, w twardej, laminowanej oprawie, 96 kartek w kratkę.</t>
  </si>
  <si>
    <t>Papier do drukarek, kserokopiarek: format A3, gramatura 80g/m2, białość CIE średnio 146 (ilość sztuk w ryzach - ryza =500 arkuszy) dopuszcza się wachanie CIE tylko w zakresie wynikającym z procesu produkcji papieru np 146 +,- 3, nie dopusza się papieru który z założenia ma niższy stopień CIE np: CIE 145 +,- 3.</t>
  </si>
  <si>
    <t>Papier do drukarek, kserokopiarek : format A3, gramatura 80g/m2, białość CIE 161 (ilość sztuk w ryzach - ryza = 500 arkuszy) dopuszcza się wachanie CIE tylko w zakresie wynikającym z procesu produkcji papieru np 161 +,- 3, nie dopusza się papieru który z założenia ma niższy stopień CIE np: CIE 160 +,- 3.</t>
  </si>
  <si>
    <t>Papier do drukarek, kserokopiarek : format A3, gramatura 80g/m2, białość CIE 166 (ilość sztuk w ryzach - ryza =500 arkuszy) dopuszcza się wachanie CIE tylko w zakresie wynikającym z procesu produkcji papieru np 166 +,- 3, nie dopusza się papieru który z założenia ma niższy stopień CIE np: CIE 165 +,- 3.</t>
  </si>
  <si>
    <t xml:space="preserve">Papier do drukarek, kserokopiarek: format A4,  najwyższej białości, idealny do kolorowych wydruków, najwyższej jakości czamo-białych dokumentów, bezchlorowy, bezrdzewny, bezpyłowy, 4 CC, gramatura 100 g/m2  (ilość sztuk w ryzach -ryza = 500 arkuszy). </t>
  </si>
  <si>
    <t>Papier do drukarek, kserokopiarek : format A4, gramatura 80g/m2, białość CIE 146  (ilość sztuk w ryzach - ryza = 500 arkuszy) dopuszcza się wachanie CIE tylko w zakresie wynikającym z procesu produkcji papieru np 146 +,- 3, nie dopusza się papieru który z założenia ma niższy stopień CIE np: CIE 144 +,- 3.</t>
  </si>
  <si>
    <t xml:space="preserve">Papier do drukarek, kserokopiarek : 1 warstwowy 1x375. </t>
  </si>
  <si>
    <t>Papier do drukarek, kserokopiarek : format A4, gramatura 80g/m2, białość CIE 161 (ilość sztuk w ryzach - ryza = 500 arkuszy) dopuszcza się wachanie CIE tylko w zakresie wynikającym z procesu produkcji papieru np 161 +,- 3, nie dopusza się papieru który z założenia ma niższy stopień CIE np: CIE 160 +,- 3.</t>
  </si>
  <si>
    <t>Papier, A4 kartonik wizytówkowy gramatura 220 g/m2, różne kolory (opakowanie po 25 arkuszy).</t>
  </si>
  <si>
    <t>Papier, A4 kserograficzny kolorowy intensywny lub pastelowy, różne kolory, gramatura 80g/m2, (ilość sztuk w ryzach - ryza = 500 arkuszy).</t>
  </si>
  <si>
    <t>Sznurek pakowy o długości 25 mb.</t>
  </si>
  <si>
    <t>Papier do drukarki 360 x 12 pojedyńczy ( w opakowaniu 2000 sztuk).</t>
  </si>
  <si>
    <t>Papier do drukarki 360 x 12 podwójny-kolor (w opakowaniu po 900 sztuk).</t>
  </si>
  <si>
    <t>Papier do drukarki 240 x 12 pojedyńczy ( w opakowaniu 2000 sztuk).</t>
  </si>
  <si>
    <t>Papier do faxu Panasonic KX-FT37PD KX-A106, fabrycznie nowy,     nie powodujący uszkodzeń faksu.</t>
  </si>
  <si>
    <t>Papier fotograficzny do drukarki A4, gramatura: 120 g/m2, ryza = 100 sztuk.</t>
  </si>
  <si>
    <t>Papier fotograficzny do drukarki A4, gramatura: 160 g/m2, ryza = 250 sztuk.</t>
  </si>
  <si>
    <t>Papier fotograficzny do drukarki A4, gramatura: 250 g/m2, ryza = 100 sztuk.</t>
  </si>
  <si>
    <t>Papier samoprzylepny,  format A4, biały (opakowanie po 100 sztuk).</t>
  </si>
  <si>
    <t>Papier samoprzylepny, format A4,  kolor (opakowanie po 100 sztuk).</t>
  </si>
  <si>
    <t>Papier powlekany, matowy, gramatura 120g/m2, format A4, opakowanie po 50 sztuk.</t>
  </si>
  <si>
    <r>
      <t>Papier ozdobny,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8"/>
        <rFont val="Times New Roman"/>
        <family val="1"/>
      </rPr>
      <t>2</t>
    </r>
    <r>
      <rPr>
        <sz val="8"/>
        <rFont val="Times New Roman"/>
        <family val="1"/>
      </rPr>
      <t>;</t>
    </r>
    <r>
      <rPr>
        <vertAlign val="superscript"/>
        <sz val="8"/>
        <rFont val="Times New Roman"/>
        <family val="1"/>
      </rPr>
      <t xml:space="preserve"> </t>
    </r>
    <r>
      <rPr>
        <sz val="8"/>
        <rFont val="Times New Roman"/>
        <family val="1"/>
      </rPr>
      <t>ryza = 50 arkuszy.</t>
    </r>
  </si>
  <si>
    <t>Zeszyt A4, 200 kartek, twarda okładka, kratka bez marginesu.</t>
  </si>
  <si>
    <t>Zeszyt A4, 60 kartek, kratka (sztuka).</t>
  </si>
  <si>
    <t>Zeszyt A4, 96 kartek, kratka (sztuka).</t>
  </si>
  <si>
    <t>Zeszyt A5, 32 kartki, kratka (sztuka).</t>
  </si>
  <si>
    <t>Zeszyt A5, 100 kartek, kratka.</t>
  </si>
  <si>
    <t>Brulion A5, 96 kartek, kratka.</t>
  </si>
  <si>
    <t>Zeszyt A5, 96 kartek, kratka.</t>
  </si>
  <si>
    <t>Zeszyt A5, 60 kartek, kratka.</t>
  </si>
  <si>
    <t>Nożyk do tapet, duży, wysuwane segmentowe ostrze, blokada położenia ostrza.</t>
  </si>
  <si>
    <t>Podkład na biurko  bezbarwny, przeźroczysty, od spodu pokryty gabka zapobiegajacą ślizganiu się, wymiary: do 40  x  60 cm.</t>
  </si>
  <si>
    <t>Taśma termotransferowa, żywiczna, kolor: czarny, wymiary: szer. 83 mm, dł. 300 m.</t>
  </si>
  <si>
    <t>Teczka Akta osobowe , trójdzielna, tekturowa, wyposażona w wąsy do wpinania dokumentów, teczka z rozszerzanym harmonijkowym grzbietem.</t>
  </si>
  <si>
    <t>Teczka ofertowa formatu A4, wytrzymała twarda okładka, wytrzymałe koszulki, 30 koszulek, wymienna etykieta grzbietowa, różne kolory</t>
  </si>
  <si>
    <r>
      <t>Papier do drukarek wielkoformatowych, A1, w roli, szerokość roli -  610 mm, długiość: 45,7 m, o gramaturze 95 g/m</t>
    </r>
    <r>
      <rPr>
        <vertAlign val="superscript"/>
        <sz val="8"/>
        <rFont val="Times New Roman"/>
        <family val="1"/>
      </rPr>
      <t>2</t>
    </r>
    <r>
      <rPr>
        <sz val="8"/>
        <rFont val="Times New Roman"/>
        <family val="1"/>
      </rPr>
      <t>, matowy, 24".</t>
    </r>
  </si>
  <si>
    <r>
      <t xml:space="preserve">Wartość zamówienia netto [zł]                                                       </t>
    </r>
    <r>
      <rPr>
        <sz val="12"/>
        <rFont val="Times New Roman"/>
        <family val="1"/>
      </rPr>
      <t>(kol. 4 x 5)</t>
    </r>
  </si>
  <si>
    <t>Wartość zamówienia brutto:</t>
  </si>
  <si>
    <t>Wartośc zamówienia netto:</t>
  </si>
  <si>
    <t xml:space="preserve">Długopis żelowy z wymiennym wkładem, mechanizm chowania wkładu, korpus umożliwiający kontrolę zużycia tuszu, piszący po papierze fakturowym, woskowanym - różne kolory. </t>
  </si>
  <si>
    <t>Pióro żelowe z wymiennym wkładem, mechanizm chowania wkładu, obudowa umożliwiająca kontrolę zużycia tuszu, tusz wodoodporny, różne kolory, grubość linii pisania 0,3 - 0,5 mm, możliwość pisania po różnych rodzajach papieru, piszący po papierze fakturowym, woskowanym</t>
  </si>
  <si>
    <t>Pióro kulkowe, posiadające dozownik wypływu atramentu, atrament szybkoschnący, możliwość pisania po różnych rodzajach papieru, grubość linii pisania 0,3 - 0,5 mm, różne kolory.</t>
  </si>
  <si>
    <t>Długopis z wymiennym wkładem olejowym, gumowy uchwyt, wodoodporny, nie blaknący, piszący po każdym rodzaju papieru, grubość linii pisania 0,3 - 0,5 mm, różne kolory.</t>
  </si>
  <si>
    <r>
      <rPr>
        <sz val="8"/>
        <rFont val="Arial"/>
        <family val="2"/>
      </rPr>
      <t>Producent i model</t>
    </r>
    <r>
      <rPr>
        <sz val="10"/>
        <rFont val="Arial"/>
        <family val="2"/>
      </rPr>
      <t xml:space="preserve"> ………………………</t>
    </r>
  </si>
  <si>
    <r>
      <rPr>
        <sz val="8"/>
        <rFont val="Arial"/>
        <family val="2"/>
      </rPr>
      <t xml:space="preserve">Producent i model </t>
    </r>
    <r>
      <rPr>
        <sz val="10"/>
        <rFont val="Arial"/>
        <family val="2"/>
      </rPr>
      <t>………………………</t>
    </r>
  </si>
  <si>
    <t xml:space="preserve">WYKAZ ASORTYMENTU MATERIAŁÓW BIUROWYCH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</si>
</sst>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_ ;\-#,##0.00\ "/>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5">
    <font>
      <sz val="10"/>
      <name val="Arial"/>
      <family val="2"/>
    </font>
    <font>
      <b/>
      <sz val="14"/>
      <name val="Times New Roman"/>
      <family val="1"/>
    </font>
    <font>
      <i/>
      <sz val="7"/>
      <name val="Times New Roman"/>
      <family val="1"/>
    </font>
    <font>
      <b/>
      <sz val="12"/>
      <name val="Times New Roman"/>
      <family val="1"/>
    </font>
    <font>
      <b/>
      <sz val="8"/>
      <name val="Times New Roman"/>
      <family val="1"/>
    </font>
    <font>
      <sz val="8"/>
      <name val="Times New Roman"/>
      <family val="1"/>
    </font>
    <font>
      <sz val="8"/>
      <name val="Arial"/>
      <family val="2"/>
    </font>
    <font>
      <vertAlign val="superscript"/>
      <sz val="8"/>
      <name val="Times New Roman"/>
      <family val="1"/>
    </font>
    <font>
      <sz val="12"/>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52"/>
        <bgColor indexed="64"/>
      </patternFill>
    </fill>
    <fill>
      <patternFill patternType="solid">
        <fgColor indexed="22"/>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9" fontId="0"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0" fillId="33" borderId="0" xfId="0" applyFill="1" applyAlignment="1">
      <alignment/>
    </xf>
    <xf numFmtId="166" fontId="0" fillId="0" borderId="0" xfId="0" applyNumberFormat="1" applyAlignment="1">
      <alignment/>
    </xf>
    <xf numFmtId="43" fontId="0" fillId="0" borderId="0" xfId="0" applyNumberFormat="1" applyAlignment="1">
      <alignment/>
    </xf>
    <xf numFmtId="0" fontId="10" fillId="0" borderId="0" xfId="0" applyFont="1" applyAlignment="1">
      <alignment horizontal="left" indent="2"/>
    </xf>
    <xf numFmtId="49" fontId="2" fillId="0" borderId="10" xfId="0" applyNumberFormat="1" applyFont="1" applyBorder="1" applyAlignment="1">
      <alignment horizont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164" fontId="6"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5" fillId="0" borderId="10"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9" fontId="6" fillId="33"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xf>
    <xf numFmtId="0" fontId="6" fillId="0" borderId="10" xfId="0" applyFont="1" applyFill="1" applyBorder="1" applyAlignment="1">
      <alignment horizontal="center" vertical="center"/>
    </xf>
    <xf numFmtId="0" fontId="0" fillId="0" borderId="10" xfId="0" applyBorder="1" applyAlignment="1">
      <alignment/>
    </xf>
    <xf numFmtId="0" fontId="0" fillId="0" borderId="0" xfId="0" applyBorder="1" applyAlignment="1">
      <alignment/>
    </xf>
    <xf numFmtId="0" fontId="0" fillId="33" borderId="0" xfId="0" applyFill="1" applyBorder="1" applyAlignment="1">
      <alignment/>
    </xf>
    <xf numFmtId="0" fontId="0" fillId="0" borderId="11" xfId="0" applyBorder="1" applyAlignment="1">
      <alignment horizont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3"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0" fontId="1" fillId="0" borderId="12" xfId="0" applyFont="1" applyBorder="1" applyAlignment="1">
      <alignment horizontal="center" vertical="center" wrapText="1"/>
    </xf>
    <xf numFmtId="0" fontId="0" fillId="0" borderId="13" xfId="0" applyBorder="1" applyAlignment="1">
      <alignment horizontal="center" wrapText="1"/>
    </xf>
    <xf numFmtId="0" fontId="0" fillId="0" borderId="13" xfId="0" applyBorder="1" applyAlignment="1">
      <alignment horizontal="center" vertical="center" wrapText="1"/>
    </xf>
    <xf numFmtId="0" fontId="3"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16" xfId="0" applyFont="1" applyFill="1" applyBorder="1" applyAlignment="1">
      <alignment horizontal="center" vertical="center" wrapText="1"/>
    </xf>
    <xf numFmtId="49" fontId="2" fillId="0" borderId="17" xfId="0" applyNumberFormat="1" applyFont="1" applyBorder="1" applyAlignment="1">
      <alignment horizontal="center"/>
    </xf>
    <xf numFmtId="49" fontId="2" fillId="0" borderId="18" xfId="0" applyNumberFormat="1" applyFont="1" applyBorder="1" applyAlignment="1">
      <alignment horizontal="center" wrapText="1"/>
    </xf>
    <xf numFmtId="0" fontId="3" fillId="36" borderId="17" xfId="0" applyFont="1" applyFill="1" applyBorder="1" applyAlignment="1">
      <alignment horizontal="center" vertical="center"/>
    </xf>
    <xf numFmtId="0" fontId="3" fillId="36" borderId="18" xfId="0" applyFont="1" applyFill="1" applyBorder="1" applyAlignment="1">
      <alignment horizontal="center" vertical="center"/>
    </xf>
    <xf numFmtId="0" fontId="4" fillId="0" borderId="17" xfId="0" applyFont="1" applyFill="1" applyBorder="1" applyAlignment="1">
      <alignment horizontal="center" vertical="center" wrapText="1"/>
    </xf>
    <xf numFmtId="164" fontId="6" fillId="0" borderId="18" xfId="0" applyNumberFormat="1" applyFont="1" applyBorder="1" applyAlignment="1">
      <alignment/>
    </xf>
    <xf numFmtId="0" fontId="4" fillId="33" borderId="17"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6" fillId="0" borderId="17" xfId="0" applyFont="1" applyFill="1" applyBorder="1" applyAlignment="1">
      <alignment/>
    </xf>
    <xf numFmtId="164" fontId="0" fillId="0" borderId="18" xfId="0" applyNumberFormat="1" applyFill="1" applyBorder="1" applyAlignment="1">
      <alignment/>
    </xf>
    <xf numFmtId="164" fontId="9" fillId="38" borderId="18" xfId="0"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0" fontId="0" fillId="0" borderId="20" xfId="0" applyBorder="1" applyAlignment="1">
      <alignment horizontal="center"/>
    </xf>
    <xf numFmtId="164" fontId="9" fillId="38" borderId="21" xfId="0" applyNumberFormat="1" applyFont="1" applyFill="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1"/>
  <sheetViews>
    <sheetView tabSelected="1" zoomScale="140" zoomScaleNormal="140" workbookViewId="0" topLeftCell="A1">
      <selection activeCell="G378" sqref="G378:G379"/>
    </sheetView>
  </sheetViews>
  <sheetFormatPr defaultColWidth="11.7109375" defaultRowHeight="12.75"/>
  <cols>
    <col min="1" max="1" width="6.00390625" style="0" customWidth="1"/>
    <col min="2" max="2" width="43.57421875" style="0" customWidth="1"/>
    <col min="3" max="3" width="9.7109375" style="0" customWidth="1"/>
    <col min="4" max="4" width="6.8515625" style="0" customWidth="1"/>
    <col min="5" max="5" width="14.28125" style="0" customWidth="1"/>
    <col min="6" max="6" width="10.28125" style="0" customWidth="1"/>
    <col min="7" max="7" width="14.8515625" style="0" customWidth="1"/>
    <col min="8" max="8" width="14.00390625" style="0" hidden="1" customWidth="1"/>
    <col min="9" max="9" width="0" style="0" hidden="1" customWidth="1"/>
  </cols>
  <sheetData>
    <row r="1" spans="1:7" ht="38.25" customHeight="1" thickBot="1">
      <c r="A1" s="28" t="s">
        <v>396</v>
      </c>
      <c r="B1" s="28"/>
      <c r="C1" s="28"/>
      <c r="D1" s="28"/>
      <c r="E1" s="28"/>
      <c r="F1" s="28"/>
      <c r="G1" s="28"/>
    </row>
    <row r="2" spans="1:7" ht="116.25" customHeight="1">
      <c r="A2" s="31" t="s">
        <v>172</v>
      </c>
      <c r="B2" s="32" t="s">
        <v>173</v>
      </c>
      <c r="C2" s="32" t="s">
        <v>174</v>
      </c>
      <c r="D2" s="32" t="s">
        <v>175</v>
      </c>
      <c r="E2" s="32" t="s">
        <v>176</v>
      </c>
      <c r="F2" s="32" t="s">
        <v>177</v>
      </c>
      <c r="G2" s="33" t="s">
        <v>387</v>
      </c>
    </row>
    <row r="3" spans="1:7" ht="12.75">
      <c r="A3" s="34" t="s">
        <v>178</v>
      </c>
      <c r="B3" s="5" t="s">
        <v>179</v>
      </c>
      <c r="C3" s="5" t="s">
        <v>180</v>
      </c>
      <c r="D3" s="5" t="s">
        <v>181</v>
      </c>
      <c r="E3" s="5" t="s">
        <v>182</v>
      </c>
      <c r="F3" s="5" t="s">
        <v>183</v>
      </c>
      <c r="G3" s="35" t="s">
        <v>113</v>
      </c>
    </row>
    <row r="4" spans="1:7" ht="15.75">
      <c r="A4" s="36" t="s">
        <v>184</v>
      </c>
      <c r="B4" s="24"/>
      <c r="C4" s="24"/>
      <c r="D4" s="24"/>
      <c r="E4" s="24"/>
      <c r="F4" s="24"/>
      <c r="G4" s="37"/>
    </row>
    <row r="5" spans="1:7" ht="12.75">
      <c r="A5" s="38">
        <v>1</v>
      </c>
      <c r="B5" s="6" t="s">
        <v>349</v>
      </c>
      <c r="C5" s="7" t="s">
        <v>185</v>
      </c>
      <c r="D5" s="7"/>
      <c r="E5" s="8">
        <f>1.8*1.05</f>
        <v>1.8900000000000001</v>
      </c>
      <c r="F5" s="9">
        <v>0.23</v>
      </c>
      <c r="G5" s="39">
        <f>D5*E5</f>
        <v>0</v>
      </c>
    </row>
    <row r="6" spans="1:7" ht="12.75">
      <c r="A6" s="38">
        <v>2</v>
      </c>
      <c r="B6" s="6" t="s">
        <v>350</v>
      </c>
      <c r="C6" s="7" t="s">
        <v>185</v>
      </c>
      <c r="D6" s="7"/>
      <c r="E6" s="8">
        <f>1.1*1.05</f>
        <v>1.1550000000000002</v>
      </c>
      <c r="F6" s="9">
        <v>0.23</v>
      </c>
      <c r="G6" s="39">
        <f aca="true" t="shared" si="0" ref="G6:G69">D6*E6</f>
        <v>0</v>
      </c>
    </row>
    <row r="7" spans="1:7" ht="22.5">
      <c r="A7" s="38">
        <v>3</v>
      </c>
      <c r="B7" s="6" t="s">
        <v>351</v>
      </c>
      <c r="C7" s="7" t="s">
        <v>185</v>
      </c>
      <c r="D7" s="7"/>
      <c r="E7" s="8">
        <f>1.75*1.05</f>
        <v>1.8375000000000001</v>
      </c>
      <c r="F7" s="9">
        <v>0.23</v>
      </c>
      <c r="G7" s="39">
        <f t="shared" si="0"/>
        <v>0</v>
      </c>
    </row>
    <row r="8" spans="1:7" ht="12.75">
      <c r="A8" s="38">
        <v>4</v>
      </c>
      <c r="B8" s="6" t="s">
        <v>136</v>
      </c>
      <c r="C8" s="7" t="s">
        <v>186</v>
      </c>
      <c r="D8" s="7"/>
      <c r="E8" s="8">
        <f>14*1.05</f>
        <v>14.700000000000001</v>
      </c>
      <c r="F8" s="9">
        <v>0.23</v>
      </c>
      <c r="G8" s="39">
        <f t="shared" si="0"/>
        <v>0</v>
      </c>
    </row>
    <row r="9" spans="1:7" ht="12.75">
      <c r="A9" s="38">
        <v>5</v>
      </c>
      <c r="B9" s="6" t="s">
        <v>137</v>
      </c>
      <c r="C9" s="7" t="s">
        <v>186</v>
      </c>
      <c r="D9" s="7"/>
      <c r="E9" s="8">
        <f>13.1*1.05</f>
        <v>13.755</v>
      </c>
      <c r="F9" s="9">
        <v>0.23</v>
      </c>
      <c r="G9" s="39">
        <f t="shared" si="0"/>
        <v>0</v>
      </c>
    </row>
    <row r="10" spans="1:7" ht="12.75">
      <c r="A10" s="38">
        <v>6</v>
      </c>
      <c r="B10" s="6" t="s">
        <v>138</v>
      </c>
      <c r="C10" s="7" t="s">
        <v>186</v>
      </c>
      <c r="D10" s="7"/>
      <c r="E10" s="8">
        <f>25.1*1.05</f>
        <v>26.355000000000004</v>
      </c>
      <c r="F10" s="9">
        <v>0.23</v>
      </c>
      <c r="G10" s="39">
        <f t="shared" si="0"/>
        <v>0</v>
      </c>
    </row>
    <row r="11" spans="1:7" ht="67.5">
      <c r="A11" s="38">
        <v>7</v>
      </c>
      <c r="B11" s="6" t="s">
        <v>352</v>
      </c>
      <c r="C11" s="7" t="s">
        <v>186</v>
      </c>
      <c r="D11" s="7"/>
      <c r="E11" s="8">
        <f>16.8*1.05</f>
        <v>17.64</v>
      </c>
      <c r="F11" s="9">
        <v>0.23</v>
      </c>
      <c r="G11" s="39">
        <f t="shared" si="0"/>
        <v>0</v>
      </c>
    </row>
    <row r="12" spans="1:7" ht="67.5">
      <c r="A12" s="38">
        <v>8</v>
      </c>
      <c r="B12" s="6" t="s">
        <v>353</v>
      </c>
      <c r="C12" s="7" t="s">
        <v>186</v>
      </c>
      <c r="D12" s="7"/>
      <c r="E12" s="8">
        <f>18*1.05</f>
        <v>18.900000000000002</v>
      </c>
      <c r="F12" s="9">
        <v>0.23</v>
      </c>
      <c r="G12" s="39">
        <f t="shared" si="0"/>
        <v>0</v>
      </c>
    </row>
    <row r="13" spans="1:7" ht="67.5">
      <c r="A13" s="38">
        <v>9</v>
      </c>
      <c r="B13" s="6" t="s">
        <v>354</v>
      </c>
      <c r="C13" s="7" t="s">
        <v>186</v>
      </c>
      <c r="D13" s="7"/>
      <c r="E13" s="8">
        <f>21*1.05</f>
        <v>22.05</v>
      </c>
      <c r="F13" s="9">
        <v>0.23</v>
      </c>
      <c r="G13" s="39">
        <f t="shared" si="0"/>
        <v>0</v>
      </c>
    </row>
    <row r="14" spans="1:7" ht="56.25">
      <c r="A14" s="38">
        <v>10</v>
      </c>
      <c r="B14" s="10" t="s">
        <v>355</v>
      </c>
      <c r="C14" s="7" t="s">
        <v>186</v>
      </c>
      <c r="D14" s="7"/>
      <c r="E14" s="8">
        <f>15.5*1.05</f>
        <v>16.275000000000002</v>
      </c>
      <c r="F14" s="9">
        <v>0.23</v>
      </c>
      <c r="G14" s="39">
        <f t="shared" si="0"/>
        <v>0</v>
      </c>
    </row>
    <row r="15" spans="1:7" ht="67.5">
      <c r="A15" s="38">
        <v>11</v>
      </c>
      <c r="B15" s="6" t="s">
        <v>356</v>
      </c>
      <c r="C15" s="7" t="s">
        <v>186</v>
      </c>
      <c r="D15" s="7"/>
      <c r="E15" s="8">
        <f>7.6*1.05</f>
        <v>7.9799999999999995</v>
      </c>
      <c r="F15" s="9">
        <v>0.23</v>
      </c>
      <c r="G15" s="39">
        <f t="shared" si="0"/>
        <v>0</v>
      </c>
    </row>
    <row r="16" spans="1:7" ht="12.75">
      <c r="A16" s="38">
        <v>12</v>
      </c>
      <c r="B16" s="6" t="s">
        <v>357</v>
      </c>
      <c r="C16" s="7" t="s">
        <v>187</v>
      </c>
      <c r="D16" s="7"/>
      <c r="E16" s="8">
        <f>23*1.05</f>
        <v>24.150000000000002</v>
      </c>
      <c r="F16" s="9">
        <v>0.23</v>
      </c>
      <c r="G16" s="39">
        <f t="shared" si="0"/>
        <v>0</v>
      </c>
    </row>
    <row r="17" spans="1:7" ht="67.5">
      <c r="A17" s="38">
        <v>13</v>
      </c>
      <c r="B17" s="6" t="s">
        <v>358</v>
      </c>
      <c r="C17" s="7" t="s">
        <v>186</v>
      </c>
      <c r="D17" s="7"/>
      <c r="E17" s="8">
        <f>8.1*1.05</f>
        <v>8.505</v>
      </c>
      <c r="F17" s="9">
        <v>0.23</v>
      </c>
      <c r="G17" s="39">
        <f t="shared" si="0"/>
        <v>0</v>
      </c>
    </row>
    <row r="18" spans="1:7" ht="22.5">
      <c r="A18" s="38">
        <v>14</v>
      </c>
      <c r="B18" s="6" t="s">
        <v>359</v>
      </c>
      <c r="C18" s="7" t="s">
        <v>188</v>
      </c>
      <c r="D18" s="7"/>
      <c r="E18" s="8">
        <f>5*1.05</f>
        <v>5.25</v>
      </c>
      <c r="F18" s="9">
        <v>0.23</v>
      </c>
      <c r="G18" s="39">
        <f t="shared" si="0"/>
        <v>0</v>
      </c>
    </row>
    <row r="19" spans="1:7" ht="33.75">
      <c r="A19" s="38">
        <v>15</v>
      </c>
      <c r="B19" s="6" t="s">
        <v>360</v>
      </c>
      <c r="C19" s="7" t="s">
        <v>186</v>
      </c>
      <c r="D19" s="7"/>
      <c r="E19" s="8">
        <f>15.1*1.05</f>
        <v>15.855</v>
      </c>
      <c r="F19" s="9">
        <v>0.23</v>
      </c>
      <c r="G19" s="39">
        <f t="shared" si="0"/>
        <v>0</v>
      </c>
    </row>
    <row r="20" spans="1:7" ht="36.75" customHeight="1">
      <c r="A20" s="38">
        <v>16</v>
      </c>
      <c r="B20" s="6" t="s">
        <v>302</v>
      </c>
      <c r="C20" s="7" t="s">
        <v>186</v>
      </c>
      <c r="D20" s="7"/>
      <c r="E20" s="8">
        <f>31*1.05</f>
        <v>32.550000000000004</v>
      </c>
      <c r="F20" s="9">
        <v>0.23</v>
      </c>
      <c r="G20" s="39">
        <f t="shared" si="0"/>
        <v>0</v>
      </c>
    </row>
    <row r="21" spans="1:7" ht="33.75">
      <c r="A21" s="38">
        <v>17</v>
      </c>
      <c r="B21" s="6" t="s">
        <v>296</v>
      </c>
      <c r="C21" s="7" t="s">
        <v>186</v>
      </c>
      <c r="D21" s="7"/>
      <c r="E21" s="8">
        <f>15.5*1.05</f>
        <v>16.275000000000002</v>
      </c>
      <c r="F21" s="9">
        <v>0.23</v>
      </c>
      <c r="G21" s="39">
        <f t="shared" si="0"/>
        <v>0</v>
      </c>
    </row>
    <row r="22" spans="1:7" ht="12.75">
      <c r="A22" s="38">
        <v>18</v>
      </c>
      <c r="B22" s="6" t="s">
        <v>361</v>
      </c>
      <c r="C22" s="7" t="s">
        <v>185</v>
      </c>
      <c r="D22" s="7"/>
      <c r="E22" s="8">
        <f>1.1*1.05</f>
        <v>1.1550000000000002</v>
      </c>
      <c r="F22" s="9">
        <v>0.23</v>
      </c>
      <c r="G22" s="39">
        <f t="shared" si="0"/>
        <v>0</v>
      </c>
    </row>
    <row r="23" spans="1:7" s="1" customFormat="1" ht="12.75">
      <c r="A23" s="40">
        <v>19</v>
      </c>
      <c r="B23" s="11" t="s">
        <v>269</v>
      </c>
      <c r="C23" s="12" t="s">
        <v>185</v>
      </c>
      <c r="D23" s="12"/>
      <c r="E23" s="8">
        <f>10*1.05</f>
        <v>10.5</v>
      </c>
      <c r="F23" s="9">
        <v>0.23</v>
      </c>
      <c r="G23" s="39">
        <f t="shared" si="0"/>
        <v>0</v>
      </c>
    </row>
    <row r="24" spans="1:7" ht="12.75">
      <c r="A24" s="38">
        <v>20</v>
      </c>
      <c r="B24" s="6" t="s">
        <v>309</v>
      </c>
      <c r="C24" s="7" t="s">
        <v>169</v>
      </c>
      <c r="D24" s="7"/>
      <c r="E24" s="8">
        <f>2.45*1.05</f>
        <v>2.5725000000000002</v>
      </c>
      <c r="F24" s="9">
        <v>0.23</v>
      </c>
      <c r="G24" s="39">
        <f t="shared" si="0"/>
        <v>0</v>
      </c>
    </row>
    <row r="25" spans="1:7" ht="22.5">
      <c r="A25" s="38">
        <v>21</v>
      </c>
      <c r="B25" s="10" t="s">
        <v>297</v>
      </c>
      <c r="C25" s="7" t="s">
        <v>188</v>
      </c>
      <c r="D25" s="7"/>
      <c r="E25" s="8">
        <f>17.8*1.05</f>
        <v>18.69</v>
      </c>
      <c r="F25" s="9">
        <v>0.23</v>
      </c>
      <c r="G25" s="39">
        <f t="shared" si="0"/>
        <v>0</v>
      </c>
    </row>
    <row r="26" spans="1:7" ht="22.5">
      <c r="A26" s="38">
        <v>22</v>
      </c>
      <c r="B26" s="6" t="s">
        <v>362</v>
      </c>
      <c r="C26" s="7" t="s">
        <v>188</v>
      </c>
      <c r="D26" s="7"/>
      <c r="E26" s="8">
        <f>21*1.05</f>
        <v>22.05</v>
      </c>
      <c r="F26" s="9">
        <v>0.23</v>
      </c>
      <c r="G26" s="39">
        <f t="shared" si="0"/>
        <v>0</v>
      </c>
    </row>
    <row r="27" spans="1:7" ht="22.5">
      <c r="A27" s="38">
        <v>23</v>
      </c>
      <c r="B27" s="6" t="s">
        <v>363</v>
      </c>
      <c r="C27" s="7" t="s">
        <v>188</v>
      </c>
      <c r="D27" s="7"/>
      <c r="E27" s="8">
        <f>23*1.05</f>
        <v>24.150000000000002</v>
      </c>
      <c r="F27" s="9">
        <v>0.23</v>
      </c>
      <c r="G27" s="39">
        <f t="shared" si="0"/>
        <v>0</v>
      </c>
    </row>
    <row r="28" spans="1:7" ht="22.5">
      <c r="A28" s="38">
        <v>24</v>
      </c>
      <c r="B28" s="6" t="s">
        <v>364</v>
      </c>
      <c r="C28" s="7" t="s">
        <v>188</v>
      </c>
      <c r="D28" s="7"/>
      <c r="E28" s="8">
        <f>21*1.05</f>
        <v>22.05</v>
      </c>
      <c r="F28" s="9">
        <v>0.23</v>
      </c>
      <c r="G28" s="39">
        <f t="shared" si="0"/>
        <v>0</v>
      </c>
    </row>
    <row r="29" spans="1:7" ht="22.5">
      <c r="A29" s="38">
        <v>25</v>
      </c>
      <c r="B29" s="6" t="s">
        <v>365</v>
      </c>
      <c r="C29" s="7" t="s">
        <v>189</v>
      </c>
      <c r="D29" s="7"/>
      <c r="E29" s="8">
        <f>2.1*1.05</f>
        <v>2.205</v>
      </c>
      <c r="F29" s="9">
        <v>0.23</v>
      </c>
      <c r="G29" s="39">
        <f t="shared" si="0"/>
        <v>0</v>
      </c>
    </row>
    <row r="30" spans="1:7" ht="22.5">
      <c r="A30" s="38">
        <v>26</v>
      </c>
      <c r="B30" s="6" t="s">
        <v>366</v>
      </c>
      <c r="C30" s="7" t="s">
        <v>186</v>
      </c>
      <c r="D30" s="7"/>
      <c r="E30" s="8">
        <f>8.8*1.05</f>
        <v>9.240000000000002</v>
      </c>
      <c r="F30" s="9">
        <v>0.23</v>
      </c>
      <c r="G30" s="39">
        <f t="shared" si="0"/>
        <v>0</v>
      </c>
    </row>
    <row r="31" spans="1:7" ht="22.5">
      <c r="A31" s="38">
        <v>27</v>
      </c>
      <c r="B31" s="6" t="s">
        <v>367</v>
      </c>
      <c r="C31" s="7" t="s">
        <v>186</v>
      </c>
      <c r="D31" s="7"/>
      <c r="E31" s="8">
        <f>23*1.05</f>
        <v>24.150000000000002</v>
      </c>
      <c r="F31" s="9">
        <v>0.23</v>
      </c>
      <c r="G31" s="39">
        <f t="shared" si="0"/>
        <v>0</v>
      </c>
    </row>
    <row r="32" spans="1:7" ht="22.5">
      <c r="A32" s="38">
        <v>28</v>
      </c>
      <c r="B32" s="6" t="s">
        <v>368</v>
      </c>
      <c r="C32" s="7" t="s">
        <v>186</v>
      </c>
      <c r="D32" s="7"/>
      <c r="E32" s="8">
        <f>14.8*1.05</f>
        <v>15.540000000000001</v>
      </c>
      <c r="F32" s="9">
        <v>0.23</v>
      </c>
      <c r="G32" s="39">
        <f t="shared" si="0"/>
        <v>0</v>
      </c>
    </row>
    <row r="33" spans="1:7" ht="22.5">
      <c r="A33" s="38">
        <v>29</v>
      </c>
      <c r="B33" s="6" t="s">
        <v>369</v>
      </c>
      <c r="C33" s="7" t="s">
        <v>188</v>
      </c>
      <c r="D33" s="7"/>
      <c r="E33" s="8">
        <f>14*1.05</f>
        <v>14.700000000000001</v>
      </c>
      <c r="F33" s="9">
        <v>0.23</v>
      </c>
      <c r="G33" s="39">
        <f t="shared" si="0"/>
        <v>0</v>
      </c>
    </row>
    <row r="34" spans="1:7" ht="22.5">
      <c r="A34" s="38">
        <v>30</v>
      </c>
      <c r="B34" s="6" t="s">
        <v>370</v>
      </c>
      <c r="C34" s="7" t="s">
        <v>188</v>
      </c>
      <c r="D34" s="7"/>
      <c r="E34" s="8">
        <f>44*1.05</f>
        <v>46.2</v>
      </c>
      <c r="F34" s="9">
        <v>0.23</v>
      </c>
      <c r="G34" s="39">
        <f t="shared" si="0"/>
        <v>0</v>
      </c>
    </row>
    <row r="35" spans="1:7" ht="22.5">
      <c r="A35" s="38">
        <v>31</v>
      </c>
      <c r="B35" s="6" t="s">
        <v>371</v>
      </c>
      <c r="C35" s="7" t="s">
        <v>188</v>
      </c>
      <c r="D35" s="7"/>
      <c r="E35" s="8">
        <f>6.1*1.05</f>
        <v>6.405</v>
      </c>
      <c r="F35" s="9">
        <v>0.23</v>
      </c>
      <c r="G35" s="39">
        <f t="shared" si="0"/>
        <v>0</v>
      </c>
    </row>
    <row r="36" spans="1:7" s="1" customFormat="1" ht="33.75">
      <c r="A36" s="40">
        <v>32</v>
      </c>
      <c r="B36" s="11" t="s">
        <v>386</v>
      </c>
      <c r="C36" s="12" t="s">
        <v>304</v>
      </c>
      <c r="D36" s="12"/>
      <c r="E36" s="8">
        <f>40*1.05</f>
        <v>42</v>
      </c>
      <c r="F36" s="9">
        <v>0.23</v>
      </c>
      <c r="G36" s="39">
        <f t="shared" si="0"/>
        <v>0</v>
      </c>
    </row>
    <row r="37" spans="1:7" s="1" customFormat="1" ht="22.5">
      <c r="A37" s="40">
        <v>33</v>
      </c>
      <c r="B37" s="11" t="s">
        <v>306</v>
      </c>
      <c r="C37" s="12" t="s">
        <v>304</v>
      </c>
      <c r="D37" s="12"/>
      <c r="E37" s="8">
        <f>250*1.05</f>
        <v>262.5</v>
      </c>
      <c r="F37" s="9">
        <v>0.23</v>
      </c>
      <c r="G37" s="39">
        <f t="shared" si="0"/>
        <v>0</v>
      </c>
    </row>
    <row r="38" spans="1:7" s="1" customFormat="1" ht="22.5">
      <c r="A38" s="40">
        <v>34</v>
      </c>
      <c r="B38" s="11" t="s">
        <v>305</v>
      </c>
      <c r="C38" s="12" t="s">
        <v>304</v>
      </c>
      <c r="D38" s="12"/>
      <c r="E38" s="13">
        <f>330*1.05</f>
        <v>346.5</v>
      </c>
      <c r="F38" s="14">
        <v>0.23</v>
      </c>
      <c r="G38" s="39">
        <f t="shared" si="0"/>
        <v>0</v>
      </c>
    </row>
    <row r="39" spans="1:7" ht="67.5">
      <c r="A39" s="38">
        <v>35</v>
      </c>
      <c r="B39" s="6" t="s">
        <v>372</v>
      </c>
      <c r="C39" s="7" t="s">
        <v>186</v>
      </c>
      <c r="D39" s="7"/>
      <c r="E39" s="8">
        <f>13*1.05</f>
        <v>13.65</v>
      </c>
      <c r="F39" s="9">
        <v>0.23</v>
      </c>
      <c r="G39" s="39">
        <f t="shared" si="0"/>
        <v>0</v>
      </c>
    </row>
    <row r="40" spans="1:7" ht="12.75">
      <c r="A40" s="38">
        <v>36</v>
      </c>
      <c r="B40" s="6" t="s">
        <v>190</v>
      </c>
      <c r="C40" s="7" t="s">
        <v>185</v>
      </c>
      <c r="D40" s="7"/>
      <c r="E40" s="8">
        <f>0.45*1.05</f>
        <v>0.47250000000000003</v>
      </c>
      <c r="F40" s="9">
        <v>0.23</v>
      </c>
      <c r="G40" s="39">
        <f t="shared" si="0"/>
        <v>0</v>
      </c>
    </row>
    <row r="41" spans="1:7" ht="12.75">
      <c r="A41" s="38">
        <v>37</v>
      </c>
      <c r="B41" s="6" t="s">
        <v>191</v>
      </c>
      <c r="C41" s="7" t="s">
        <v>192</v>
      </c>
      <c r="D41" s="7"/>
      <c r="E41" s="8">
        <f>3*1.05</f>
        <v>3.1500000000000004</v>
      </c>
      <c r="F41" s="9">
        <v>0.23</v>
      </c>
      <c r="G41" s="39">
        <f t="shared" si="0"/>
        <v>0</v>
      </c>
    </row>
    <row r="42" spans="1:7" ht="12.75">
      <c r="A42" s="38">
        <v>38</v>
      </c>
      <c r="B42" s="6" t="s">
        <v>193</v>
      </c>
      <c r="C42" s="7" t="s">
        <v>192</v>
      </c>
      <c r="D42" s="7"/>
      <c r="E42" s="8">
        <f>1.2*1.05</f>
        <v>1.26</v>
      </c>
      <c r="F42" s="9">
        <v>0.23</v>
      </c>
      <c r="G42" s="39">
        <f t="shared" si="0"/>
        <v>0</v>
      </c>
    </row>
    <row r="43" spans="1:7" ht="12.75">
      <c r="A43" s="38">
        <v>39</v>
      </c>
      <c r="B43" s="6" t="s">
        <v>194</v>
      </c>
      <c r="C43" s="7" t="s">
        <v>192</v>
      </c>
      <c r="D43" s="7"/>
      <c r="E43" s="8">
        <f>1.2*1.05</f>
        <v>1.26</v>
      </c>
      <c r="F43" s="9">
        <v>0.23</v>
      </c>
      <c r="G43" s="39">
        <f t="shared" si="0"/>
        <v>0</v>
      </c>
    </row>
    <row r="44" spans="1:7" ht="12.75">
      <c r="A44" s="38">
        <v>40</v>
      </c>
      <c r="B44" s="6" t="s">
        <v>195</v>
      </c>
      <c r="C44" s="7" t="s">
        <v>192</v>
      </c>
      <c r="D44" s="7"/>
      <c r="E44" s="8">
        <f>1.2*1.05</f>
        <v>1.26</v>
      </c>
      <c r="F44" s="9">
        <v>0.23</v>
      </c>
      <c r="G44" s="39">
        <f t="shared" si="0"/>
        <v>0</v>
      </c>
    </row>
    <row r="45" spans="1:7" ht="12.75">
      <c r="A45" s="38">
        <v>41</v>
      </c>
      <c r="B45" s="6" t="s">
        <v>196</v>
      </c>
      <c r="C45" s="7" t="s">
        <v>192</v>
      </c>
      <c r="D45" s="7"/>
      <c r="E45" s="8">
        <f>3*1.05</f>
        <v>3.1500000000000004</v>
      </c>
      <c r="F45" s="9">
        <v>0.23</v>
      </c>
      <c r="G45" s="39">
        <f t="shared" si="0"/>
        <v>0</v>
      </c>
    </row>
    <row r="46" spans="1:7" ht="12.75">
      <c r="A46" s="38">
        <v>42</v>
      </c>
      <c r="B46" s="6" t="s">
        <v>197</v>
      </c>
      <c r="C46" s="7" t="s">
        <v>185</v>
      </c>
      <c r="D46" s="7"/>
      <c r="E46" s="8">
        <f>4.8*1.05</f>
        <v>5.04</v>
      </c>
      <c r="F46" s="9">
        <v>0.23</v>
      </c>
      <c r="G46" s="39">
        <f t="shared" si="0"/>
        <v>0</v>
      </c>
    </row>
    <row r="47" spans="1:7" ht="12.75">
      <c r="A47" s="38">
        <v>43</v>
      </c>
      <c r="B47" s="6" t="s">
        <v>198</v>
      </c>
      <c r="C47" s="7" t="s">
        <v>192</v>
      </c>
      <c r="D47" s="7"/>
      <c r="E47" s="8">
        <f>1.4*1.05</f>
        <v>1.47</v>
      </c>
      <c r="F47" s="9">
        <v>0.23</v>
      </c>
      <c r="G47" s="39">
        <f t="shared" si="0"/>
        <v>0</v>
      </c>
    </row>
    <row r="48" spans="1:7" ht="12.75">
      <c r="A48" s="38">
        <v>44</v>
      </c>
      <c r="B48" s="6" t="s">
        <v>199</v>
      </c>
      <c r="C48" s="7" t="s">
        <v>185</v>
      </c>
      <c r="D48" s="7"/>
      <c r="E48" s="8">
        <f>8.95*1.05</f>
        <v>9.397499999999999</v>
      </c>
      <c r="F48" s="9">
        <v>0.23</v>
      </c>
      <c r="G48" s="39">
        <f t="shared" si="0"/>
        <v>0</v>
      </c>
    </row>
    <row r="49" spans="1:7" ht="12.75">
      <c r="A49" s="38">
        <v>45</v>
      </c>
      <c r="B49" s="6" t="s">
        <v>200</v>
      </c>
      <c r="C49" s="7" t="s">
        <v>192</v>
      </c>
      <c r="D49" s="7"/>
      <c r="E49" s="8">
        <f>5.5*1.05</f>
        <v>5.775</v>
      </c>
      <c r="F49" s="9">
        <v>0.23</v>
      </c>
      <c r="G49" s="39">
        <f t="shared" si="0"/>
        <v>0</v>
      </c>
    </row>
    <row r="50" spans="1:7" ht="12.75">
      <c r="A50" s="38">
        <v>46</v>
      </c>
      <c r="B50" s="6" t="s">
        <v>374</v>
      </c>
      <c r="C50" s="7" t="s">
        <v>185</v>
      </c>
      <c r="D50" s="7"/>
      <c r="E50" s="8">
        <f>1.8*1.05</f>
        <v>1.8900000000000001</v>
      </c>
      <c r="F50" s="9">
        <v>0.23</v>
      </c>
      <c r="G50" s="39">
        <f t="shared" si="0"/>
        <v>0</v>
      </c>
    </row>
    <row r="51" spans="1:7" ht="12.75">
      <c r="A51" s="38">
        <v>47</v>
      </c>
      <c r="B51" s="6" t="s">
        <v>375</v>
      </c>
      <c r="C51" s="7" t="s">
        <v>185</v>
      </c>
      <c r="D51" s="7"/>
      <c r="E51" s="8">
        <f>2.8*1.05</f>
        <v>2.94</v>
      </c>
      <c r="F51" s="9">
        <v>0.23</v>
      </c>
      <c r="G51" s="39">
        <f t="shared" si="0"/>
        <v>0</v>
      </c>
    </row>
    <row r="52" spans="1:7" ht="15" customHeight="1">
      <c r="A52" s="38">
        <v>48</v>
      </c>
      <c r="B52" s="6" t="s">
        <v>373</v>
      </c>
      <c r="C52" s="7" t="s">
        <v>185</v>
      </c>
      <c r="D52" s="7"/>
      <c r="E52" s="8">
        <f>7.8*1.05</f>
        <v>8.19</v>
      </c>
      <c r="F52" s="9">
        <v>0.23</v>
      </c>
      <c r="G52" s="39">
        <f t="shared" si="0"/>
        <v>0</v>
      </c>
    </row>
    <row r="53" spans="1:7" ht="12.75">
      <c r="A53" s="38">
        <v>50</v>
      </c>
      <c r="B53" s="6" t="s">
        <v>376</v>
      </c>
      <c r="C53" s="7" t="s">
        <v>185</v>
      </c>
      <c r="D53" s="7"/>
      <c r="E53" s="8">
        <f>0.36*1.05</f>
        <v>0.378</v>
      </c>
      <c r="F53" s="9">
        <v>0.23</v>
      </c>
      <c r="G53" s="39">
        <f t="shared" si="0"/>
        <v>0</v>
      </c>
    </row>
    <row r="54" spans="1:7" ht="12.75">
      <c r="A54" s="38">
        <v>51</v>
      </c>
      <c r="B54" s="6" t="s">
        <v>380</v>
      </c>
      <c r="C54" s="7" t="s">
        <v>185</v>
      </c>
      <c r="D54" s="7"/>
      <c r="E54" s="8">
        <f>0.7*1.05</f>
        <v>0.735</v>
      </c>
      <c r="F54" s="9">
        <v>0.23</v>
      </c>
      <c r="G54" s="39">
        <f t="shared" si="0"/>
        <v>0</v>
      </c>
    </row>
    <row r="55" spans="1:7" ht="12.75">
      <c r="A55" s="38">
        <v>52</v>
      </c>
      <c r="B55" s="6" t="s">
        <v>379</v>
      </c>
      <c r="C55" s="7" t="s">
        <v>185</v>
      </c>
      <c r="D55" s="7"/>
      <c r="E55" s="8">
        <f>1.3*1.05</f>
        <v>1.3650000000000002</v>
      </c>
      <c r="F55" s="9">
        <v>0.23</v>
      </c>
      <c r="G55" s="39">
        <f t="shared" si="0"/>
        <v>0</v>
      </c>
    </row>
    <row r="56" spans="1:7" ht="12.75">
      <c r="A56" s="38">
        <v>53</v>
      </c>
      <c r="B56" s="6" t="s">
        <v>377</v>
      </c>
      <c r="C56" s="7" t="s">
        <v>185</v>
      </c>
      <c r="D56" s="7"/>
      <c r="E56" s="8">
        <f>1.3*1.05</f>
        <v>1.3650000000000002</v>
      </c>
      <c r="F56" s="9">
        <v>0.23</v>
      </c>
      <c r="G56" s="39">
        <f t="shared" si="0"/>
        <v>0</v>
      </c>
    </row>
    <row r="57" spans="1:7" ht="12.75">
      <c r="A57" s="38">
        <v>54</v>
      </c>
      <c r="B57" s="6" t="s">
        <v>378</v>
      </c>
      <c r="C57" s="7" t="s">
        <v>185</v>
      </c>
      <c r="D57" s="7"/>
      <c r="E57" s="8">
        <f>1.45*1.05</f>
        <v>1.5225</v>
      </c>
      <c r="F57" s="9">
        <v>0.23</v>
      </c>
      <c r="G57" s="39">
        <f t="shared" si="0"/>
        <v>0</v>
      </c>
    </row>
    <row r="58" spans="1:7" ht="12.75">
      <c r="A58" s="38">
        <v>55</v>
      </c>
      <c r="B58" s="6" t="s">
        <v>201</v>
      </c>
      <c r="C58" s="7" t="s">
        <v>185</v>
      </c>
      <c r="D58" s="7"/>
      <c r="E58" s="8">
        <f>2.7*1.05</f>
        <v>2.8350000000000004</v>
      </c>
      <c r="F58" s="9">
        <v>0.23</v>
      </c>
      <c r="G58" s="39">
        <f t="shared" si="0"/>
        <v>0</v>
      </c>
    </row>
    <row r="59" spans="1:7" ht="12.75">
      <c r="A59" s="38">
        <v>56</v>
      </c>
      <c r="B59" s="6" t="s">
        <v>0</v>
      </c>
      <c r="C59" s="7" t="s">
        <v>185</v>
      </c>
      <c r="D59" s="7"/>
      <c r="E59" s="8">
        <f>1*1.05</f>
        <v>1.05</v>
      </c>
      <c r="F59" s="9">
        <v>0.23</v>
      </c>
      <c r="G59" s="39">
        <f t="shared" si="0"/>
        <v>0</v>
      </c>
    </row>
    <row r="60" spans="1:7" ht="12.75">
      <c r="A60" s="38">
        <v>57</v>
      </c>
      <c r="B60" s="6" t="s">
        <v>202</v>
      </c>
      <c r="C60" s="7" t="s">
        <v>185</v>
      </c>
      <c r="D60" s="7"/>
      <c r="E60" s="8">
        <f>1.25*1.05</f>
        <v>1.3125</v>
      </c>
      <c r="F60" s="9">
        <v>0.23</v>
      </c>
      <c r="G60" s="39">
        <f t="shared" si="0"/>
        <v>0</v>
      </c>
    </row>
    <row r="61" spans="1:7" ht="12.75">
      <c r="A61" s="38">
        <v>58</v>
      </c>
      <c r="B61" s="6" t="s">
        <v>203</v>
      </c>
      <c r="C61" s="7" t="s">
        <v>185</v>
      </c>
      <c r="D61" s="7"/>
      <c r="E61" s="8">
        <f>0.7*1.05</f>
        <v>0.735</v>
      </c>
      <c r="F61" s="9">
        <v>0.23</v>
      </c>
      <c r="G61" s="39">
        <f t="shared" si="0"/>
        <v>0</v>
      </c>
    </row>
    <row r="62" spans="1:7" ht="12.75">
      <c r="A62" s="38">
        <v>59</v>
      </c>
      <c r="B62" s="6" t="s">
        <v>204</v>
      </c>
      <c r="C62" s="7" t="s">
        <v>185</v>
      </c>
      <c r="D62" s="7"/>
      <c r="E62" s="8">
        <f>1.3*1.05</f>
        <v>1.3650000000000002</v>
      </c>
      <c r="F62" s="9">
        <v>0.23</v>
      </c>
      <c r="G62" s="39">
        <f t="shared" si="0"/>
        <v>0</v>
      </c>
    </row>
    <row r="63" spans="1:7" ht="12.75">
      <c r="A63" s="38">
        <v>60</v>
      </c>
      <c r="B63" s="6" t="s">
        <v>205</v>
      </c>
      <c r="C63" s="7" t="s">
        <v>185</v>
      </c>
      <c r="D63" s="7"/>
      <c r="E63" s="8">
        <f>0.7*1.05</f>
        <v>0.735</v>
      </c>
      <c r="F63" s="9">
        <v>0.23</v>
      </c>
      <c r="G63" s="39">
        <f t="shared" si="0"/>
        <v>0</v>
      </c>
    </row>
    <row r="64" spans="1:7" ht="12.75">
      <c r="A64" s="38">
        <v>61</v>
      </c>
      <c r="B64" s="6" t="s">
        <v>1</v>
      </c>
      <c r="C64" s="7" t="s">
        <v>188</v>
      </c>
      <c r="D64" s="7"/>
      <c r="E64" s="8">
        <f>5.85*1.05</f>
        <v>6.1425</v>
      </c>
      <c r="F64" s="9">
        <v>0.23</v>
      </c>
      <c r="G64" s="39">
        <f t="shared" si="0"/>
        <v>0</v>
      </c>
    </row>
    <row r="65" spans="1:7" ht="15" customHeight="1">
      <c r="A65" s="38">
        <v>62</v>
      </c>
      <c r="B65" s="6" t="s">
        <v>2</v>
      </c>
      <c r="C65" s="7" t="s">
        <v>188</v>
      </c>
      <c r="D65" s="7"/>
      <c r="E65" s="8">
        <f>7*1.05</f>
        <v>7.3500000000000005</v>
      </c>
      <c r="F65" s="9">
        <v>0.23</v>
      </c>
      <c r="G65" s="39">
        <f t="shared" si="0"/>
        <v>0</v>
      </c>
    </row>
    <row r="66" spans="1:7" ht="12.75">
      <c r="A66" s="38">
        <v>63</v>
      </c>
      <c r="B66" s="6" t="s">
        <v>3</v>
      </c>
      <c r="C66" s="7" t="s">
        <v>188</v>
      </c>
      <c r="D66" s="7"/>
      <c r="E66" s="8">
        <f>3.72*1.05</f>
        <v>3.9060000000000006</v>
      </c>
      <c r="F66" s="9">
        <v>0.23</v>
      </c>
      <c r="G66" s="39">
        <f t="shared" si="0"/>
        <v>0</v>
      </c>
    </row>
    <row r="67" spans="1:7" ht="12.75">
      <c r="A67" s="38">
        <v>64</v>
      </c>
      <c r="B67" s="6" t="s">
        <v>4</v>
      </c>
      <c r="C67" s="7" t="s">
        <v>188</v>
      </c>
      <c r="D67" s="7"/>
      <c r="E67" s="8">
        <f>3.2*1.05</f>
        <v>3.3600000000000003</v>
      </c>
      <c r="F67" s="9">
        <v>0.23</v>
      </c>
      <c r="G67" s="39">
        <f t="shared" si="0"/>
        <v>0</v>
      </c>
    </row>
    <row r="68" spans="1:7" ht="15" customHeight="1">
      <c r="A68" s="38">
        <v>65</v>
      </c>
      <c r="B68" s="6" t="s">
        <v>5</v>
      </c>
      <c r="C68" s="7" t="s">
        <v>188</v>
      </c>
      <c r="D68" s="7"/>
      <c r="E68" s="8">
        <f>26*1.05</f>
        <v>27.3</v>
      </c>
      <c r="F68" s="9">
        <v>0.23</v>
      </c>
      <c r="G68" s="39">
        <f t="shared" si="0"/>
        <v>0</v>
      </c>
    </row>
    <row r="69" spans="1:7" ht="12.75">
      <c r="A69" s="38">
        <v>66</v>
      </c>
      <c r="B69" s="6" t="s">
        <v>6</v>
      </c>
      <c r="C69" s="7" t="s">
        <v>188</v>
      </c>
      <c r="D69" s="7"/>
      <c r="E69" s="8">
        <f>5.85*1.05</f>
        <v>6.1425</v>
      </c>
      <c r="F69" s="9">
        <v>0.23</v>
      </c>
      <c r="G69" s="39">
        <f t="shared" si="0"/>
        <v>0</v>
      </c>
    </row>
    <row r="70" spans="1:7" ht="12.75">
      <c r="A70" s="38">
        <v>67</v>
      </c>
      <c r="B70" s="6" t="s">
        <v>7</v>
      </c>
      <c r="C70" s="7" t="s">
        <v>188</v>
      </c>
      <c r="D70" s="7"/>
      <c r="E70" s="8">
        <f>5.6*1.05</f>
        <v>5.88</v>
      </c>
      <c r="F70" s="9">
        <v>0.23</v>
      </c>
      <c r="G70" s="39">
        <f aca="true" t="shared" si="1" ref="G70:G133">D70*E70</f>
        <v>0</v>
      </c>
    </row>
    <row r="71" spans="1:7" ht="22.5">
      <c r="A71" s="38">
        <v>68</v>
      </c>
      <c r="B71" s="6" t="s">
        <v>310</v>
      </c>
      <c r="C71" s="7" t="s">
        <v>185</v>
      </c>
      <c r="D71" s="7"/>
      <c r="E71" s="8">
        <f>0.25*1.05</f>
        <v>0.2625</v>
      </c>
      <c r="F71" s="9">
        <v>0.23</v>
      </c>
      <c r="G71" s="39">
        <f t="shared" si="1"/>
        <v>0</v>
      </c>
    </row>
    <row r="72" spans="1:7" ht="12.75">
      <c r="A72" s="38">
        <v>69</v>
      </c>
      <c r="B72" s="6" t="s">
        <v>8</v>
      </c>
      <c r="C72" s="7" t="s">
        <v>188</v>
      </c>
      <c r="D72" s="7"/>
      <c r="E72" s="8">
        <f>3.6*1.05</f>
        <v>3.7800000000000002</v>
      </c>
      <c r="F72" s="9">
        <v>0.23</v>
      </c>
      <c r="G72" s="39">
        <f t="shared" si="1"/>
        <v>0</v>
      </c>
    </row>
    <row r="73" spans="1:7" ht="14.25" customHeight="1">
      <c r="A73" s="38">
        <v>70</v>
      </c>
      <c r="B73" s="6" t="s">
        <v>9</v>
      </c>
      <c r="C73" s="7" t="s">
        <v>188</v>
      </c>
      <c r="D73" s="7"/>
      <c r="E73" s="8">
        <f>3.3*1.05</f>
        <v>3.465</v>
      </c>
      <c r="F73" s="9">
        <v>0.23</v>
      </c>
      <c r="G73" s="39">
        <f t="shared" si="1"/>
        <v>0</v>
      </c>
    </row>
    <row r="74" spans="1:7" ht="12.75">
      <c r="A74" s="38">
        <v>71</v>
      </c>
      <c r="B74" s="6" t="s">
        <v>10</v>
      </c>
      <c r="C74" s="7" t="s">
        <v>188</v>
      </c>
      <c r="D74" s="7"/>
      <c r="E74" s="8">
        <f>28*1.05</f>
        <v>29.400000000000002</v>
      </c>
      <c r="F74" s="9">
        <v>0.23</v>
      </c>
      <c r="G74" s="39">
        <f t="shared" si="1"/>
        <v>0</v>
      </c>
    </row>
    <row r="75" spans="1:7" ht="12.75">
      <c r="A75" s="38">
        <v>72</v>
      </c>
      <c r="B75" s="6" t="s">
        <v>11</v>
      </c>
      <c r="C75" s="7" t="s">
        <v>188</v>
      </c>
      <c r="D75" s="7"/>
      <c r="E75" s="8">
        <f>1.4*1.05</f>
        <v>1.47</v>
      </c>
      <c r="F75" s="9">
        <v>0.23</v>
      </c>
      <c r="G75" s="39">
        <f t="shared" si="1"/>
        <v>0</v>
      </c>
    </row>
    <row r="76" spans="1:7" ht="12.75">
      <c r="A76" s="38">
        <v>73</v>
      </c>
      <c r="B76" s="6" t="s">
        <v>12</v>
      </c>
      <c r="C76" s="7" t="s">
        <v>188</v>
      </c>
      <c r="D76" s="7"/>
      <c r="E76" s="8">
        <f>1.7*1.05</f>
        <v>1.785</v>
      </c>
      <c r="F76" s="9">
        <v>0.23</v>
      </c>
      <c r="G76" s="39">
        <f t="shared" si="1"/>
        <v>0</v>
      </c>
    </row>
    <row r="77" spans="1:7" ht="24" customHeight="1">
      <c r="A77" s="38">
        <v>74</v>
      </c>
      <c r="B77" s="6" t="s">
        <v>13</v>
      </c>
      <c r="C77" s="7" t="s">
        <v>188</v>
      </c>
      <c r="D77" s="7"/>
      <c r="E77" s="8">
        <f>1.85*1.05</f>
        <v>1.9425000000000001</v>
      </c>
      <c r="F77" s="9">
        <v>0.23</v>
      </c>
      <c r="G77" s="39">
        <f t="shared" si="1"/>
        <v>0</v>
      </c>
    </row>
    <row r="78" spans="1:7" ht="22.5">
      <c r="A78" s="38">
        <v>75</v>
      </c>
      <c r="B78" s="6" t="s">
        <v>206</v>
      </c>
      <c r="C78" s="7" t="s">
        <v>185</v>
      </c>
      <c r="D78" s="7"/>
      <c r="E78" s="8">
        <f>0.5*1.05</f>
        <v>0.525</v>
      </c>
      <c r="F78" s="9">
        <v>0.23</v>
      </c>
      <c r="G78" s="39">
        <f t="shared" si="1"/>
        <v>0</v>
      </c>
    </row>
    <row r="79" spans="1:7" ht="24.75" customHeight="1">
      <c r="A79" s="38">
        <v>76</v>
      </c>
      <c r="B79" s="6" t="s">
        <v>207</v>
      </c>
      <c r="C79" s="7" t="s">
        <v>185</v>
      </c>
      <c r="D79" s="7"/>
      <c r="E79" s="8">
        <f>0.15*1.05</f>
        <v>0.1575</v>
      </c>
      <c r="F79" s="9">
        <v>0.23</v>
      </c>
      <c r="G79" s="39">
        <f t="shared" si="1"/>
        <v>0</v>
      </c>
    </row>
    <row r="80" spans="1:7" ht="24" customHeight="1">
      <c r="A80" s="38">
        <v>77</v>
      </c>
      <c r="B80" s="6" t="s">
        <v>139</v>
      </c>
      <c r="C80" s="7" t="s">
        <v>185</v>
      </c>
      <c r="D80" s="7"/>
      <c r="E80" s="8">
        <f>0.2*1.05</f>
        <v>0.21000000000000002</v>
      </c>
      <c r="F80" s="9">
        <v>0.23</v>
      </c>
      <c r="G80" s="39">
        <f t="shared" si="1"/>
        <v>0</v>
      </c>
    </row>
    <row r="81" spans="1:7" ht="24.75" customHeight="1">
      <c r="A81" s="38">
        <v>78</v>
      </c>
      <c r="B81" s="6" t="s">
        <v>140</v>
      </c>
      <c r="C81" s="7" t="s">
        <v>185</v>
      </c>
      <c r="D81" s="7"/>
      <c r="E81" s="8">
        <f>0.3*1.05</f>
        <v>0.315</v>
      </c>
      <c r="F81" s="9">
        <v>0.23</v>
      </c>
      <c r="G81" s="39">
        <f t="shared" si="1"/>
        <v>0</v>
      </c>
    </row>
    <row r="82" spans="1:7" ht="26.25" customHeight="1">
      <c r="A82" s="38">
        <v>79</v>
      </c>
      <c r="B82" s="6" t="s">
        <v>141</v>
      </c>
      <c r="C82" s="7" t="s">
        <v>185</v>
      </c>
      <c r="D82" s="7"/>
      <c r="E82" s="8">
        <f>0.4*1.05</f>
        <v>0.42000000000000004</v>
      </c>
      <c r="F82" s="9">
        <v>0.23</v>
      </c>
      <c r="G82" s="39">
        <f t="shared" si="1"/>
        <v>0</v>
      </c>
    </row>
    <row r="83" spans="1:7" ht="27" customHeight="1">
      <c r="A83" s="38">
        <v>80</v>
      </c>
      <c r="B83" s="6" t="s">
        <v>208</v>
      </c>
      <c r="C83" s="7" t="s">
        <v>185</v>
      </c>
      <c r="D83" s="7"/>
      <c r="E83" s="8">
        <f>0.21*1.05</f>
        <v>0.2205</v>
      </c>
      <c r="F83" s="9">
        <v>0.23</v>
      </c>
      <c r="G83" s="39">
        <f t="shared" si="1"/>
        <v>0</v>
      </c>
    </row>
    <row r="84" spans="1:7" ht="12.75">
      <c r="A84" s="38">
        <v>81</v>
      </c>
      <c r="B84" s="6" t="s">
        <v>209</v>
      </c>
      <c r="C84" s="7" t="s">
        <v>185</v>
      </c>
      <c r="D84" s="7"/>
      <c r="E84" s="8">
        <f>0.3*1.05</f>
        <v>0.315</v>
      </c>
      <c r="F84" s="9">
        <v>0.23</v>
      </c>
      <c r="G84" s="39">
        <f t="shared" si="1"/>
        <v>0</v>
      </c>
    </row>
    <row r="85" spans="1:7" ht="33.75">
      <c r="A85" s="38">
        <v>82</v>
      </c>
      <c r="B85" s="6" t="s">
        <v>210</v>
      </c>
      <c r="C85" s="7" t="s">
        <v>188</v>
      </c>
      <c r="D85" s="7"/>
      <c r="E85" s="8">
        <f>118*1.05</f>
        <v>123.9</v>
      </c>
      <c r="F85" s="9">
        <v>0.23</v>
      </c>
      <c r="G85" s="39">
        <f t="shared" si="1"/>
        <v>0</v>
      </c>
    </row>
    <row r="86" spans="1:7" ht="33.75">
      <c r="A86" s="38">
        <v>83</v>
      </c>
      <c r="B86" s="6" t="s">
        <v>142</v>
      </c>
      <c r="C86" s="7" t="s">
        <v>188</v>
      </c>
      <c r="D86" s="7"/>
      <c r="E86" s="8">
        <f>1.12*1.05</f>
        <v>1.1760000000000002</v>
      </c>
      <c r="F86" s="9">
        <v>0.23</v>
      </c>
      <c r="G86" s="39">
        <f t="shared" si="1"/>
        <v>0</v>
      </c>
    </row>
    <row r="87" spans="1:7" ht="12.75">
      <c r="A87" s="38">
        <v>84</v>
      </c>
      <c r="B87" s="6" t="s">
        <v>14</v>
      </c>
      <c r="C87" s="7" t="s">
        <v>185</v>
      </c>
      <c r="D87" s="7"/>
      <c r="E87" s="8">
        <f>0.45*1.05</f>
        <v>0.47250000000000003</v>
      </c>
      <c r="F87" s="9">
        <v>0.23</v>
      </c>
      <c r="G87" s="39">
        <f t="shared" si="1"/>
        <v>0</v>
      </c>
    </row>
    <row r="88" spans="1:7" ht="12.75">
      <c r="A88" s="38">
        <v>85</v>
      </c>
      <c r="B88" s="6" t="s">
        <v>15</v>
      </c>
      <c r="C88" s="7" t="s">
        <v>185</v>
      </c>
      <c r="D88" s="7"/>
      <c r="E88" s="8">
        <f>0.85*1.05</f>
        <v>0.8925</v>
      </c>
      <c r="F88" s="9">
        <v>0.23</v>
      </c>
      <c r="G88" s="39">
        <f t="shared" si="1"/>
        <v>0</v>
      </c>
    </row>
    <row r="89" spans="1:7" ht="22.5">
      <c r="A89" s="38">
        <v>86</v>
      </c>
      <c r="B89" s="6" t="s">
        <v>16</v>
      </c>
      <c r="C89" s="7" t="s">
        <v>185</v>
      </c>
      <c r="D89" s="7"/>
      <c r="E89" s="8">
        <f>7.1*1.05</f>
        <v>7.455</v>
      </c>
      <c r="F89" s="9">
        <v>0.23</v>
      </c>
      <c r="G89" s="39">
        <f t="shared" si="1"/>
        <v>0</v>
      </c>
    </row>
    <row r="90" spans="1:7" s="1" customFormat="1" ht="22.5">
      <c r="A90" s="40">
        <v>87</v>
      </c>
      <c r="B90" s="11" t="s">
        <v>267</v>
      </c>
      <c r="C90" s="12" t="s">
        <v>185</v>
      </c>
      <c r="D90" s="12"/>
      <c r="E90" s="8">
        <f>1.3*1.05</f>
        <v>1.3650000000000002</v>
      </c>
      <c r="F90" s="9">
        <v>0.23</v>
      </c>
      <c r="G90" s="39">
        <f t="shared" si="1"/>
        <v>0</v>
      </c>
    </row>
    <row r="91" spans="1:7" ht="22.5">
      <c r="A91" s="38">
        <v>88</v>
      </c>
      <c r="B91" s="6" t="s">
        <v>17</v>
      </c>
      <c r="C91" s="7" t="s">
        <v>192</v>
      </c>
      <c r="D91" s="7"/>
      <c r="E91" s="8">
        <f>0.33*1.05</f>
        <v>0.34650000000000003</v>
      </c>
      <c r="F91" s="9">
        <v>0.23</v>
      </c>
      <c r="G91" s="39">
        <f t="shared" si="1"/>
        <v>0</v>
      </c>
    </row>
    <row r="92" spans="1:7" ht="22.5">
      <c r="A92" s="38">
        <v>89</v>
      </c>
      <c r="B92" s="6" t="s">
        <v>18</v>
      </c>
      <c r="C92" s="7" t="s">
        <v>192</v>
      </c>
      <c r="D92" s="7"/>
      <c r="E92" s="8">
        <f>0.95*1.05</f>
        <v>0.9974999999999999</v>
      </c>
      <c r="F92" s="9">
        <v>0.23</v>
      </c>
      <c r="G92" s="39">
        <f t="shared" si="1"/>
        <v>0</v>
      </c>
    </row>
    <row r="93" spans="1:7" ht="15" customHeight="1">
      <c r="A93" s="38">
        <v>90</v>
      </c>
      <c r="B93" s="6" t="s">
        <v>143</v>
      </c>
      <c r="C93" s="7" t="s">
        <v>185</v>
      </c>
      <c r="D93" s="7"/>
      <c r="E93" s="8">
        <f>0.99*1.05</f>
        <v>1.0395</v>
      </c>
      <c r="F93" s="9">
        <v>0.23</v>
      </c>
      <c r="G93" s="39">
        <f t="shared" si="1"/>
        <v>0</v>
      </c>
    </row>
    <row r="94" spans="1:7" ht="23.25" customHeight="1">
      <c r="A94" s="38">
        <v>91</v>
      </c>
      <c r="B94" s="6" t="s">
        <v>144</v>
      </c>
      <c r="C94" s="7" t="s">
        <v>185</v>
      </c>
      <c r="D94" s="7"/>
      <c r="E94" s="8">
        <f>0.99*1.05</f>
        <v>1.0395</v>
      </c>
      <c r="F94" s="9">
        <v>0.23</v>
      </c>
      <c r="G94" s="39">
        <f t="shared" si="1"/>
        <v>0</v>
      </c>
    </row>
    <row r="95" spans="1:7" ht="33.75">
      <c r="A95" s="38">
        <v>92</v>
      </c>
      <c r="B95" s="6" t="s">
        <v>19</v>
      </c>
      <c r="C95" s="7" t="s">
        <v>188</v>
      </c>
      <c r="D95" s="7"/>
      <c r="E95" s="8">
        <f>14*1.05</f>
        <v>14.700000000000001</v>
      </c>
      <c r="F95" s="9">
        <v>0.23</v>
      </c>
      <c r="G95" s="39">
        <f t="shared" si="1"/>
        <v>0</v>
      </c>
    </row>
    <row r="96" spans="1:7" ht="22.5">
      <c r="A96" s="38">
        <v>93</v>
      </c>
      <c r="B96" s="6" t="s">
        <v>211</v>
      </c>
      <c r="C96" s="7" t="s">
        <v>188</v>
      </c>
      <c r="D96" s="7"/>
      <c r="E96" s="8">
        <f>14*1.05</f>
        <v>14.700000000000001</v>
      </c>
      <c r="F96" s="9">
        <v>0.23</v>
      </c>
      <c r="G96" s="39">
        <f t="shared" si="1"/>
        <v>0</v>
      </c>
    </row>
    <row r="97" spans="1:7" ht="22.5">
      <c r="A97" s="38">
        <v>94</v>
      </c>
      <c r="B97" s="6" t="s">
        <v>283</v>
      </c>
      <c r="C97" s="7" t="s">
        <v>188</v>
      </c>
      <c r="D97" s="7"/>
      <c r="E97" s="8">
        <f>14*1.05</f>
        <v>14.700000000000001</v>
      </c>
      <c r="F97" s="9">
        <v>0.23</v>
      </c>
      <c r="G97" s="39">
        <f t="shared" si="1"/>
        <v>0</v>
      </c>
    </row>
    <row r="98" spans="1:7" ht="22.5">
      <c r="A98" s="38">
        <v>95</v>
      </c>
      <c r="B98" s="6" t="s">
        <v>212</v>
      </c>
      <c r="C98" s="7" t="s">
        <v>188</v>
      </c>
      <c r="D98" s="7"/>
      <c r="E98" s="8">
        <f>14*1.05</f>
        <v>14.700000000000001</v>
      </c>
      <c r="F98" s="9">
        <v>0.23</v>
      </c>
      <c r="G98" s="39">
        <f t="shared" si="1"/>
        <v>0</v>
      </c>
    </row>
    <row r="99" spans="1:7" ht="22.5">
      <c r="A99" s="38">
        <v>96</v>
      </c>
      <c r="B99" s="6" t="s">
        <v>20</v>
      </c>
      <c r="C99" s="7" t="s">
        <v>188</v>
      </c>
      <c r="D99" s="7"/>
      <c r="E99" s="8">
        <f>14*1.05</f>
        <v>14.700000000000001</v>
      </c>
      <c r="F99" s="9">
        <v>0.23</v>
      </c>
      <c r="G99" s="39">
        <f t="shared" si="1"/>
        <v>0</v>
      </c>
    </row>
    <row r="100" spans="1:7" ht="16.5" customHeight="1">
      <c r="A100" s="38">
        <v>97</v>
      </c>
      <c r="B100" s="6" t="s">
        <v>21</v>
      </c>
      <c r="C100" s="7" t="s">
        <v>188</v>
      </c>
      <c r="D100" s="7"/>
      <c r="E100" s="8">
        <f>8*1.05</f>
        <v>8.4</v>
      </c>
      <c r="F100" s="9">
        <v>0.23</v>
      </c>
      <c r="G100" s="39">
        <f t="shared" si="1"/>
        <v>0</v>
      </c>
    </row>
    <row r="101" spans="1:7" s="1" customFormat="1" ht="39" customHeight="1">
      <c r="A101" s="40">
        <v>98</v>
      </c>
      <c r="B101" s="11" t="s">
        <v>284</v>
      </c>
      <c r="C101" s="12" t="s">
        <v>188</v>
      </c>
      <c r="D101" s="12"/>
      <c r="E101" s="8">
        <f>14*1.05</f>
        <v>14.700000000000001</v>
      </c>
      <c r="F101" s="9">
        <v>0.23</v>
      </c>
      <c r="G101" s="39">
        <f t="shared" si="1"/>
        <v>0</v>
      </c>
    </row>
    <row r="102" spans="1:7" s="1" customFormat="1" ht="22.5">
      <c r="A102" s="40">
        <v>99</v>
      </c>
      <c r="B102" s="11" t="s">
        <v>262</v>
      </c>
      <c r="C102" s="12" t="s">
        <v>189</v>
      </c>
      <c r="D102" s="12"/>
      <c r="E102" s="8">
        <f>25*1.05</f>
        <v>26.25</v>
      </c>
      <c r="F102" s="9">
        <v>0.23</v>
      </c>
      <c r="G102" s="39">
        <f t="shared" si="1"/>
        <v>0</v>
      </c>
    </row>
    <row r="103" spans="1:7" ht="15" customHeight="1">
      <c r="A103" s="38">
        <v>100</v>
      </c>
      <c r="B103" s="6" t="s">
        <v>213</v>
      </c>
      <c r="C103" s="7" t="s">
        <v>214</v>
      </c>
      <c r="D103" s="7"/>
      <c r="E103" s="8">
        <f>4.15*1.05</f>
        <v>4.357500000000001</v>
      </c>
      <c r="F103" s="9">
        <v>0.23</v>
      </c>
      <c r="G103" s="39">
        <f t="shared" si="1"/>
        <v>0</v>
      </c>
    </row>
    <row r="104" spans="1:7" ht="24.75" customHeight="1">
      <c r="A104" s="38">
        <v>101</v>
      </c>
      <c r="B104" s="6" t="s">
        <v>22</v>
      </c>
      <c r="C104" s="7" t="s">
        <v>214</v>
      </c>
      <c r="D104" s="7"/>
      <c r="E104" s="8">
        <f>4.8*1.05</f>
        <v>5.04</v>
      </c>
      <c r="F104" s="9">
        <v>0.23</v>
      </c>
      <c r="G104" s="39">
        <f t="shared" si="1"/>
        <v>0</v>
      </c>
    </row>
    <row r="105" spans="1:7" ht="22.5">
      <c r="A105" s="38">
        <v>102</v>
      </c>
      <c r="B105" s="10" t="s">
        <v>298</v>
      </c>
      <c r="C105" s="7" t="s">
        <v>188</v>
      </c>
      <c r="D105" s="7"/>
      <c r="E105" s="8">
        <f>3.6*1.05</f>
        <v>3.7800000000000002</v>
      </c>
      <c r="F105" s="9">
        <v>0.23</v>
      </c>
      <c r="G105" s="39">
        <f t="shared" si="1"/>
        <v>0</v>
      </c>
    </row>
    <row r="106" spans="1:7" ht="22.5">
      <c r="A106" s="38">
        <v>103</v>
      </c>
      <c r="B106" s="6" t="s">
        <v>23</v>
      </c>
      <c r="C106" s="7" t="s">
        <v>214</v>
      </c>
      <c r="D106" s="7"/>
      <c r="E106" s="8">
        <f>1.99*1.05</f>
        <v>2.0895</v>
      </c>
      <c r="F106" s="9">
        <v>0.23</v>
      </c>
      <c r="G106" s="39">
        <f t="shared" si="1"/>
        <v>0</v>
      </c>
    </row>
    <row r="107" spans="1:7" ht="22.5">
      <c r="A107" s="38">
        <v>104</v>
      </c>
      <c r="B107" s="6" t="s">
        <v>24</v>
      </c>
      <c r="C107" s="7" t="s">
        <v>214</v>
      </c>
      <c r="D107" s="7"/>
      <c r="E107" s="8">
        <f>7.8*1.05</f>
        <v>8.19</v>
      </c>
      <c r="F107" s="9">
        <v>0.23</v>
      </c>
      <c r="G107" s="39">
        <f t="shared" si="1"/>
        <v>0</v>
      </c>
    </row>
    <row r="108" spans="1:7" ht="22.5">
      <c r="A108" s="38">
        <v>105</v>
      </c>
      <c r="B108" s="6" t="s">
        <v>25</v>
      </c>
      <c r="C108" s="7" t="s">
        <v>188</v>
      </c>
      <c r="D108" s="7"/>
      <c r="E108" s="8">
        <f>2.35*1.05</f>
        <v>2.4675000000000002</v>
      </c>
      <c r="F108" s="9">
        <v>0.23</v>
      </c>
      <c r="G108" s="39">
        <f t="shared" si="1"/>
        <v>0</v>
      </c>
    </row>
    <row r="109" spans="1:7" ht="19.5" customHeight="1">
      <c r="A109" s="38">
        <v>106</v>
      </c>
      <c r="B109" s="6" t="s">
        <v>215</v>
      </c>
      <c r="C109" s="7" t="s">
        <v>185</v>
      </c>
      <c r="D109" s="7"/>
      <c r="E109" s="8">
        <f>5.8*1.05</f>
        <v>6.09</v>
      </c>
      <c r="F109" s="9">
        <v>0.23</v>
      </c>
      <c r="G109" s="39">
        <f t="shared" si="1"/>
        <v>0</v>
      </c>
    </row>
    <row r="110" spans="1:7" ht="25.5" customHeight="1">
      <c r="A110" s="38">
        <v>107</v>
      </c>
      <c r="B110" s="6" t="s">
        <v>216</v>
      </c>
      <c r="C110" s="7" t="s">
        <v>185</v>
      </c>
      <c r="D110" s="7"/>
      <c r="E110" s="8">
        <f>2.5*1.05</f>
        <v>2.625</v>
      </c>
      <c r="F110" s="9">
        <v>0.23</v>
      </c>
      <c r="G110" s="39">
        <f t="shared" si="1"/>
        <v>0</v>
      </c>
    </row>
    <row r="111" spans="1:7" ht="12.75">
      <c r="A111" s="38">
        <v>108</v>
      </c>
      <c r="B111" s="6" t="s">
        <v>217</v>
      </c>
      <c r="C111" s="7" t="s">
        <v>185</v>
      </c>
      <c r="D111" s="7"/>
      <c r="E111" s="8">
        <f>7.5*1.05</f>
        <v>7.875</v>
      </c>
      <c r="F111" s="9">
        <v>0.23</v>
      </c>
      <c r="G111" s="39">
        <f t="shared" si="1"/>
        <v>0</v>
      </c>
    </row>
    <row r="112" spans="1:7" ht="22.5">
      <c r="A112" s="38">
        <v>109</v>
      </c>
      <c r="B112" s="6" t="s">
        <v>26</v>
      </c>
      <c r="C112" s="7" t="s">
        <v>185</v>
      </c>
      <c r="D112" s="7"/>
      <c r="E112" s="8">
        <f>0.38*1.05</f>
        <v>0.399</v>
      </c>
      <c r="F112" s="9">
        <v>0.23</v>
      </c>
      <c r="G112" s="39">
        <f t="shared" si="1"/>
        <v>0</v>
      </c>
    </row>
    <row r="113" spans="1:7" s="1" customFormat="1" ht="22.5">
      <c r="A113" s="40">
        <v>110</v>
      </c>
      <c r="B113" s="11" t="s">
        <v>301</v>
      </c>
      <c r="C113" s="12" t="s">
        <v>188</v>
      </c>
      <c r="D113" s="12"/>
      <c r="E113" s="8">
        <f>3*1.05</f>
        <v>3.1500000000000004</v>
      </c>
      <c r="F113" s="9">
        <v>0.23</v>
      </c>
      <c r="G113" s="39">
        <f t="shared" si="1"/>
        <v>0</v>
      </c>
    </row>
    <row r="114" spans="1:7" s="1" customFormat="1" ht="22.5">
      <c r="A114" s="40">
        <v>111</v>
      </c>
      <c r="B114" s="11" t="s">
        <v>218</v>
      </c>
      <c r="C114" s="12" t="s">
        <v>185</v>
      </c>
      <c r="D114" s="12"/>
      <c r="E114" s="8">
        <f>0.38*1.05</f>
        <v>0.399</v>
      </c>
      <c r="F114" s="9">
        <v>0.23</v>
      </c>
      <c r="G114" s="39">
        <f t="shared" si="1"/>
        <v>0</v>
      </c>
    </row>
    <row r="115" spans="1:7" s="1" customFormat="1" ht="22.5">
      <c r="A115" s="40">
        <v>112</v>
      </c>
      <c r="B115" s="11" t="s">
        <v>219</v>
      </c>
      <c r="C115" s="12" t="s">
        <v>185</v>
      </c>
      <c r="D115" s="12"/>
      <c r="E115" s="8">
        <f>0.31*1.05</f>
        <v>0.3255</v>
      </c>
      <c r="F115" s="9">
        <v>0.23</v>
      </c>
      <c r="G115" s="39">
        <f t="shared" si="1"/>
        <v>0</v>
      </c>
    </row>
    <row r="116" spans="1:7" s="1" customFormat="1" ht="22.5">
      <c r="A116" s="40">
        <v>113</v>
      </c>
      <c r="B116" s="11" t="s">
        <v>220</v>
      </c>
      <c r="C116" s="12" t="s">
        <v>185</v>
      </c>
      <c r="D116" s="12"/>
      <c r="E116" s="8">
        <f>0.33*1.05</f>
        <v>0.34650000000000003</v>
      </c>
      <c r="F116" s="9">
        <v>0.23</v>
      </c>
      <c r="G116" s="39">
        <f t="shared" si="1"/>
        <v>0</v>
      </c>
    </row>
    <row r="117" spans="1:7" s="1" customFormat="1" ht="22.5">
      <c r="A117" s="40">
        <v>114</v>
      </c>
      <c r="B117" s="11" t="s">
        <v>221</v>
      </c>
      <c r="C117" s="12" t="s">
        <v>185</v>
      </c>
      <c r="D117" s="12"/>
      <c r="E117" s="8">
        <f>0.34*1.05</f>
        <v>0.35700000000000004</v>
      </c>
      <c r="F117" s="9">
        <v>0.23</v>
      </c>
      <c r="G117" s="39">
        <f t="shared" si="1"/>
        <v>0</v>
      </c>
    </row>
    <row r="118" spans="1:7" s="1" customFormat="1" ht="22.5">
      <c r="A118" s="40">
        <v>115</v>
      </c>
      <c r="B118" s="11" t="s">
        <v>222</v>
      </c>
      <c r="C118" s="12" t="s">
        <v>185</v>
      </c>
      <c r="D118" s="12"/>
      <c r="E118" s="8">
        <f>0.36*1.05</f>
        <v>0.378</v>
      </c>
      <c r="F118" s="9">
        <v>0.23</v>
      </c>
      <c r="G118" s="39">
        <f t="shared" si="1"/>
        <v>0</v>
      </c>
    </row>
    <row r="119" spans="1:7" s="1" customFormat="1" ht="22.5">
      <c r="A119" s="40">
        <v>116</v>
      </c>
      <c r="B119" s="11" t="s">
        <v>271</v>
      </c>
      <c r="C119" s="12" t="s">
        <v>185</v>
      </c>
      <c r="D119" s="12"/>
      <c r="E119" s="8">
        <f>0.3*1.05</f>
        <v>0.315</v>
      </c>
      <c r="F119" s="9">
        <v>0.23</v>
      </c>
      <c r="G119" s="39">
        <f t="shared" si="1"/>
        <v>0</v>
      </c>
    </row>
    <row r="120" spans="1:7" ht="33.75">
      <c r="A120" s="38">
        <v>117</v>
      </c>
      <c r="B120" s="6" t="s">
        <v>27</v>
      </c>
      <c r="C120" s="7" t="s">
        <v>185</v>
      </c>
      <c r="D120" s="7"/>
      <c r="E120" s="8">
        <f>1.25*1.05</f>
        <v>1.3125</v>
      </c>
      <c r="F120" s="9">
        <v>0.23</v>
      </c>
      <c r="G120" s="39">
        <f t="shared" si="1"/>
        <v>0</v>
      </c>
    </row>
    <row r="121" spans="1:7" ht="33.75">
      <c r="A121" s="38">
        <v>118</v>
      </c>
      <c r="B121" s="6" t="s">
        <v>28</v>
      </c>
      <c r="C121" s="7" t="s">
        <v>188</v>
      </c>
      <c r="D121" s="7"/>
      <c r="E121" s="8">
        <f>1.56*1.05</f>
        <v>1.6380000000000001</v>
      </c>
      <c r="F121" s="9">
        <v>0.23</v>
      </c>
      <c r="G121" s="39">
        <f t="shared" si="1"/>
        <v>0</v>
      </c>
    </row>
    <row r="122" spans="1:7" ht="12.75">
      <c r="A122" s="38">
        <v>119</v>
      </c>
      <c r="B122" s="6" t="s">
        <v>29</v>
      </c>
      <c r="C122" s="7" t="s">
        <v>185</v>
      </c>
      <c r="D122" s="7"/>
      <c r="E122" s="8">
        <f>6.45*1.05</f>
        <v>6.772500000000001</v>
      </c>
      <c r="F122" s="9">
        <v>0.23</v>
      </c>
      <c r="G122" s="39">
        <f t="shared" si="1"/>
        <v>0</v>
      </c>
    </row>
    <row r="123" spans="1:7" ht="12.75">
      <c r="A123" s="38">
        <v>120</v>
      </c>
      <c r="B123" s="6" t="s">
        <v>223</v>
      </c>
      <c r="C123" s="7" t="s">
        <v>185</v>
      </c>
      <c r="D123" s="7"/>
      <c r="E123" s="8">
        <f>4.4*1.05</f>
        <v>4.620000000000001</v>
      </c>
      <c r="F123" s="9">
        <v>0.23</v>
      </c>
      <c r="G123" s="39">
        <f t="shared" si="1"/>
        <v>0</v>
      </c>
    </row>
    <row r="124" spans="1:7" ht="12.75">
      <c r="A124" s="38">
        <v>121</v>
      </c>
      <c r="B124" s="6" t="s">
        <v>224</v>
      </c>
      <c r="C124" s="7" t="s">
        <v>185</v>
      </c>
      <c r="D124" s="7"/>
      <c r="E124" s="8">
        <f>7.1*1.05</f>
        <v>7.455</v>
      </c>
      <c r="F124" s="9">
        <v>0.23</v>
      </c>
      <c r="G124" s="39">
        <f t="shared" si="1"/>
        <v>0</v>
      </c>
    </row>
    <row r="125" spans="1:7" ht="33.75">
      <c r="A125" s="38">
        <v>122</v>
      </c>
      <c r="B125" s="6" t="s">
        <v>225</v>
      </c>
      <c r="C125" s="7" t="s">
        <v>185</v>
      </c>
      <c r="D125" s="7"/>
      <c r="E125" s="8">
        <f>2.82*1.05</f>
        <v>2.961</v>
      </c>
      <c r="F125" s="9">
        <v>0.23</v>
      </c>
      <c r="G125" s="39">
        <f t="shared" si="1"/>
        <v>0</v>
      </c>
    </row>
    <row r="126" spans="1:7" ht="33.75">
      <c r="A126" s="38">
        <v>123</v>
      </c>
      <c r="B126" s="6" t="s">
        <v>226</v>
      </c>
      <c r="C126" s="7" t="s">
        <v>185</v>
      </c>
      <c r="D126" s="7"/>
      <c r="E126" s="8">
        <f>2.82*1.05</f>
        <v>2.961</v>
      </c>
      <c r="F126" s="9">
        <v>0.23</v>
      </c>
      <c r="G126" s="39">
        <f t="shared" si="1"/>
        <v>0</v>
      </c>
    </row>
    <row r="127" spans="1:7" ht="33.75">
      <c r="A127" s="38">
        <v>124</v>
      </c>
      <c r="B127" s="6" t="s">
        <v>227</v>
      </c>
      <c r="C127" s="7" t="s">
        <v>185</v>
      </c>
      <c r="D127" s="7"/>
      <c r="E127" s="8">
        <f>3.52*1.05</f>
        <v>3.696</v>
      </c>
      <c r="F127" s="9">
        <v>0.23</v>
      </c>
      <c r="G127" s="39">
        <f t="shared" si="1"/>
        <v>0</v>
      </c>
    </row>
    <row r="128" spans="1:7" ht="22.5">
      <c r="A128" s="38">
        <v>125</v>
      </c>
      <c r="B128" s="6" t="s">
        <v>228</v>
      </c>
      <c r="C128" s="7" t="s">
        <v>185</v>
      </c>
      <c r="D128" s="7"/>
      <c r="E128" s="8">
        <f>4*1.05</f>
        <v>4.2</v>
      </c>
      <c r="F128" s="9">
        <v>0.23</v>
      </c>
      <c r="G128" s="39">
        <f t="shared" si="1"/>
        <v>0</v>
      </c>
    </row>
    <row r="129" spans="1:7" ht="22.5">
      <c r="A129" s="38">
        <v>126</v>
      </c>
      <c r="B129" s="6" t="s">
        <v>229</v>
      </c>
      <c r="C129" s="7" t="s">
        <v>185</v>
      </c>
      <c r="D129" s="7"/>
      <c r="E129" s="8">
        <f>3.05*1.05</f>
        <v>3.2025</v>
      </c>
      <c r="F129" s="9">
        <v>0.23</v>
      </c>
      <c r="G129" s="39">
        <f t="shared" si="1"/>
        <v>0</v>
      </c>
    </row>
    <row r="130" spans="1:7" ht="12.75">
      <c r="A130" s="38">
        <v>127</v>
      </c>
      <c r="B130" s="6" t="s">
        <v>230</v>
      </c>
      <c r="C130" s="7" t="s">
        <v>185</v>
      </c>
      <c r="D130" s="7"/>
      <c r="E130" s="8">
        <f>2.8*1.05</f>
        <v>2.94</v>
      </c>
      <c r="F130" s="9">
        <v>0.23</v>
      </c>
      <c r="G130" s="39">
        <f t="shared" si="1"/>
        <v>0</v>
      </c>
    </row>
    <row r="131" spans="1:7" ht="22.5">
      <c r="A131" s="38">
        <v>128</v>
      </c>
      <c r="B131" s="6" t="s">
        <v>231</v>
      </c>
      <c r="C131" s="7" t="s">
        <v>185</v>
      </c>
      <c r="D131" s="7"/>
      <c r="E131" s="8">
        <f>6.4*1.05</f>
        <v>6.720000000000001</v>
      </c>
      <c r="F131" s="9">
        <v>0.23</v>
      </c>
      <c r="G131" s="39">
        <f t="shared" si="1"/>
        <v>0</v>
      </c>
    </row>
    <row r="132" spans="1:7" ht="22.5">
      <c r="A132" s="38">
        <v>129</v>
      </c>
      <c r="B132" s="6" t="s">
        <v>232</v>
      </c>
      <c r="C132" s="7" t="s">
        <v>185</v>
      </c>
      <c r="D132" s="7"/>
      <c r="E132" s="8">
        <f>6*1.05</f>
        <v>6.300000000000001</v>
      </c>
      <c r="F132" s="9">
        <v>0.23</v>
      </c>
      <c r="G132" s="39">
        <f t="shared" si="1"/>
        <v>0</v>
      </c>
    </row>
    <row r="133" spans="1:7" ht="33.75">
      <c r="A133" s="38">
        <v>130</v>
      </c>
      <c r="B133" s="6" t="s">
        <v>233</v>
      </c>
      <c r="C133" s="7" t="s">
        <v>185</v>
      </c>
      <c r="D133" s="7"/>
      <c r="E133" s="8">
        <f>3.99*1.05</f>
        <v>4.189500000000001</v>
      </c>
      <c r="F133" s="9">
        <v>0.23</v>
      </c>
      <c r="G133" s="39">
        <f t="shared" si="1"/>
        <v>0</v>
      </c>
    </row>
    <row r="134" spans="1:7" ht="22.5">
      <c r="A134" s="38">
        <v>131</v>
      </c>
      <c r="B134" s="6" t="s">
        <v>234</v>
      </c>
      <c r="C134" s="7" t="s">
        <v>185</v>
      </c>
      <c r="D134" s="7"/>
      <c r="E134" s="8">
        <f>4.6*1.05</f>
        <v>4.83</v>
      </c>
      <c r="F134" s="9">
        <v>0.23</v>
      </c>
      <c r="G134" s="39">
        <f aca="true" t="shared" si="2" ref="G134:G197">D134*E134</f>
        <v>0</v>
      </c>
    </row>
    <row r="135" spans="1:7" ht="12.75">
      <c r="A135" s="38">
        <v>132</v>
      </c>
      <c r="B135" s="6" t="s">
        <v>235</v>
      </c>
      <c r="C135" s="7" t="s">
        <v>185</v>
      </c>
      <c r="D135" s="7"/>
      <c r="E135" s="8">
        <f>0.45*1.05</f>
        <v>0.47250000000000003</v>
      </c>
      <c r="F135" s="9">
        <v>0.23</v>
      </c>
      <c r="G135" s="39">
        <f t="shared" si="2"/>
        <v>0</v>
      </c>
    </row>
    <row r="136" spans="1:7" ht="22.5">
      <c r="A136" s="38">
        <v>133</v>
      </c>
      <c r="B136" s="6" t="s">
        <v>145</v>
      </c>
      <c r="C136" s="7" t="s">
        <v>185</v>
      </c>
      <c r="D136" s="7"/>
      <c r="E136" s="8">
        <f>0.7*1.05</f>
        <v>0.735</v>
      </c>
      <c r="F136" s="9">
        <v>0.23</v>
      </c>
      <c r="G136" s="39">
        <f t="shared" si="2"/>
        <v>0</v>
      </c>
    </row>
    <row r="137" spans="1:7" ht="12.75">
      <c r="A137" s="38">
        <v>134</v>
      </c>
      <c r="B137" s="6" t="s">
        <v>30</v>
      </c>
      <c r="C137" s="7" t="s">
        <v>185</v>
      </c>
      <c r="D137" s="7"/>
      <c r="E137" s="8">
        <f>0.8*1.05</f>
        <v>0.8400000000000001</v>
      </c>
      <c r="F137" s="9">
        <v>0.23</v>
      </c>
      <c r="G137" s="39">
        <f t="shared" si="2"/>
        <v>0</v>
      </c>
    </row>
    <row r="138" spans="1:7" ht="12.75">
      <c r="A138" s="38">
        <v>135</v>
      </c>
      <c r="B138" s="6" t="s">
        <v>31</v>
      </c>
      <c r="C138" s="7" t="s">
        <v>185</v>
      </c>
      <c r="D138" s="7"/>
      <c r="E138" s="8">
        <f>1.05*1.05</f>
        <v>1.1025</v>
      </c>
      <c r="F138" s="9">
        <v>0.23</v>
      </c>
      <c r="G138" s="39">
        <f t="shared" si="2"/>
        <v>0</v>
      </c>
    </row>
    <row r="139" spans="1:7" ht="12.75">
      <c r="A139" s="38">
        <v>136</v>
      </c>
      <c r="B139" s="6" t="s">
        <v>32</v>
      </c>
      <c r="C139" s="7" t="s">
        <v>185</v>
      </c>
      <c r="D139" s="7"/>
      <c r="E139" s="8">
        <f>0.35*1.05</f>
        <v>0.3675</v>
      </c>
      <c r="F139" s="9">
        <v>0.23</v>
      </c>
      <c r="G139" s="39">
        <f t="shared" si="2"/>
        <v>0</v>
      </c>
    </row>
    <row r="140" spans="1:7" ht="12.75">
      <c r="A140" s="38">
        <v>137</v>
      </c>
      <c r="B140" s="6" t="s">
        <v>34</v>
      </c>
      <c r="C140" s="7" t="s">
        <v>185</v>
      </c>
      <c r="D140" s="7"/>
      <c r="E140" s="8">
        <f>1.6*1.05</f>
        <v>1.6800000000000002</v>
      </c>
      <c r="F140" s="9">
        <v>0.23</v>
      </c>
      <c r="G140" s="39">
        <f t="shared" si="2"/>
        <v>0</v>
      </c>
    </row>
    <row r="141" spans="1:7" ht="40.5" customHeight="1">
      <c r="A141" s="38">
        <v>138</v>
      </c>
      <c r="B141" s="6" t="s">
        <v>33</v>
      </c>
      <c r="C141" s="7" t="s">
        <v>185</v>
      </c>
      <c r="D141" s="7"/>
      <c r="E141" s="8">
        <f>5.6*1.05</f>
        <v>5.88</v>
      </c>
      <c r="F141" s="9">
        <v>0.23</v>
      </c>
      <c r="G141" s="39">
        <f t="shared" si="2"/>
        <v>0</v>
      </c>
    </row>
    <row r="142" spans="1:7" ht="39" customHeight="1">
      <c r="A142" s="38">
        <v>139</v>
      </c>
      <c r="B142" s="6" t="s">
        <v>236</v>
      </c>
      <c r="C142" s="7" t="s">
        <v>185</v>
      </c>
      <c r="D142" s="7"/>
      <c r="E142" s="8">
        <f>3.3*1.05</f>
        <v>3.465</v>
      </c>
      <c r="F142" s="9">
        <v>0.23</v>
      </c>
      <c r="G142" s="39">
        <f t="shared" si="2"/>
        <v>0</v>
      </c>
    </row>
    <row r="143" spans="1:7" ht="12.75">
      <c r="A143" s="38">
        <v>140</v>
      </c>
      <c r="B143" s="6" t="s">
        <v>35</v>
      </c>
      <c r="C143" s="7" t="s">
        <v>185</v>
      </c>
      <c r="D143" s="7"/>
      <c r="E143" s="8">
        <f>2.7*1.05</f>
        <v>2.8350000000000004</v>
      </c>
      <c r="F143" s="9">
        <v>0.23</v>
      </c>
      <c r="G143" s="39">
        <f t="shared" si="2"/>
        <v>0</v>
      </c>
    </row>
    <row r="144" spans="1:7" ht="12.75">
      <c r="A144" s="38">
        <v>141</v>
      </c>
      <c r="B144" s="6" t="s">
        <v>36</v>
      </c>
      <c r="C144" s="7" t="s">
        <v>185</v>
      </c>
      <c r="D144" s="7"/>
      <c r="E144" s="8">
        <f>4.2*1.05</f>
        <v>4.41</v>
      </c>
      <c r="F144" s="9">
        <v>0.23</v>
      </c>
      <c r="G144" s="39">
        <f t="shared" si="2"/>
        <v>0</v>
      </c>
    </row>
    <row r="145" spans="1:7" ht="22.5">
      <c r="A145" s="38">
        <v>142</v>
      </c>
      <c r="B145" s="6" t="s">
        <v>146</v>
      </c>
      <c r="C145" s="7" t="s">
        <v>185</v>
      </c>
      <c r="D145" s="7"/>
      <c r="E145" s="8">
        <f>0.8*1.05</f>
        <v>0.8400000000000001</v>
      </c>
      <c r="F145" s="9">
        <v>0.23</v>
      </c>
      <c r="G145" s="39">
        <f t="shared" si="2"/>
        <v>0</v>
      </c>
    </row>
    <row r="146" spans="1:7" ht="22.5">
      <c r="A146" s="38">
        <v>143</v>
      </c>
      <c r="B146" s="6" t="s">
        <v>37</v>
      </c>
      <c r="C146" s="7" t="s">
        <v>185</v>
      </c>
      <c r="D146" s="7"/>
      <c r="E146" s="8">
        <f>7*1.05</f>
        <v>7.3500000000000005</v>
      </c>
      <c r="F146" s="9">
        <v>0.23</v>
      </c>
      <c r="G146" s="39">
        <f t="shared" si="2"/>
        <v>0</v>
      </c>
    </row>
    <row r="147" spans="1:7" s="1" customFormat="1" ht="33.75">
      <c r="A147" s="40">
        <v>144</v>
      </c>
      <c r="B147" s="11" t="s">
        <v>384</v>
      </c>
      <c r="C147" s="12" t="s">
        <v>185</v>
      </c>
      <c r="D147" s="12"/>
      <c r="E147" s="8">
        <f>1.1*1.05</f>
        <v>1.1550000000000002</v>
      </c>
      <c r="F147" s="9">
        <v>0.23</v>
      </c>
      <c r="G147" s="39">
        <f t="shared" si="2"/>
        <v>0</v>
      </c>
    </row>
    <row r="148" spans="1:7" s="1" customFormat="1" ht="39" customHeight="1">
      <c r="A148" s="40">
        <v>145</v>
      </c>
      <c r="B148" s="11" t="s">
        <v>38</v>
      </c>
      <c r="C148" s="12" t="s">
        <v>185</v>
      </c>
      <c r="D148" s="12"/>
      <c r="E148" s="8">
        <f>7*1.05</f>
        <v>7.3500000000000005</v>
      </c>
      <c r="F148" s="9">
        <v>0.23</v>
      </c>
      <c r="G148" s="39">
        <f t="shared" si="2"/>
        <v>0</v>
      </c>
    </row>
    <row r="149" spans="1:7" s="1" customFormat="1" ht="22.5">
      <c r="A149" s="40">
        <v>146</v>
      </c>
      <c r="B149" s="11" t="s">
        <v>39</v>
      </c>
      <c r="C149" s="12" t="s">
        <v>185</v>
      </c>
      <c r="D149" s="12"/>
      <c r="E149" s="8">
        <f>15.1*1.05</f>
        <v>15.855</v>
      </c>
      <c r="F149" s="9">
        <v>0.23</v>
      </c>
      <c r="G149" s="39">
        <f t="shared" si="2"/>
        <v>0</v>
      </c>
    </row>
    <row r="150" spans="1:7" s="1" customFormat="1" ht="12.75">
      <c r="A150" s="40">
        <v>147</v>
      </c>
      <c r="B150" s="11" t="s">
        <v>237</v>
      </c>
      <c r="C150" s="12" t="s">
        <v>185</v>
      </c>
      <c r="D150" s="12"/>
      <c r="E150" s="8">
        <f>8*1.05</f>
        <v>8.4</v>
      </c>
      <c r="F150" s="9">
        <v>0.23</v>
      </c>
      <c r="G150" s="39">
        <f t="shared" si="2"/>
        <v>0</v>
      </c>
    </row>
    <row r="151" spans="1:7" s="1" customFormat="1" ht="33.75">
      <c r="A151" s="40">
        <v>148</v>
      </c>
      <c r="B151" s="11" t="s">
        <v>385</v>
      </c>
      <c r="C151" s="12" t="s">
        <v>185</v>
      </c>
      <c r="D151" s="12"/>
      <c r="E151" s="8">
        <f>3.36*1.05</f>
        <v>3.528</v>
      </c>
      <c r="F151" s="9">
        <v>0.23</v>
      </c>
      <c r="G151" s="39">
        <f t="shared" si="2"/>
        <v>0</v>
      </c>
    </row>
    <row r="152" spans="1:7" s="1" customFormat="1" ht="33.75">
      <c r="A152" s="40">
        <v>149</v>
      </c>
      <c r="B152" s="11" t="s">
        <v>147</v>
      </c>
      <c r="C152" s="12" t="s">
        <v>185</v>
      </c>
      <c r="D152" s="12"/>
      <c r="E152" s="8">
        <f>1.5*1.05</f>
        <v>1.5750000000000002</v>
      </c>
      <c r="F152" s="9">
        <v>0.23</v>
      </c>
      <c r="G152" s="39">
        <f t="shared" si="2"/>
        <v>0</v>
      </c>
    </row>
    <row r="153" spans="1:7" ht="22.5">
      <c r="A153" s="38">
        <v>150</v>
      </c>
      <c r="B153" s="6" t="s">
        <v>148</v>
      </c>
      <c r="C153" s="7" t="s">
        <v>185</v>
      </c>
      <c r="D153" s="7"/>
      <c r="E153" s="8">
        <f>1.6*1.05</f>
        <v>1.6800000000000002</v>
      </c>
      <c r="F153" s="9">
        <v>0.23</v>
      </c>
      <c r="G153" s="39">
        <f t="shared" si="2"/>
        <v>0</v>
      </c>
    </row>
    <row r="154" spans="1:7" ht="22.5">
      <c r="A154" s="38">
        <v>151</v>
      </c>
      <c r="B154" s="6" t="s">
        <v>238</v>
      </c>
      <c r="C154" s="7" t="s">
        <v>185</v>
      </c>
      <c r="D154" s="7"/>
      <c r="E154" s="8">
        <f>3.6*1.05</f>
        <v>3.7800000000000002</v>
      </c>
      <c r="F154" s="9">
        <v>0.23</v>
      </c>
      <c r="G154" s="39">
        <f t="shared" si="2"/>
        <v>0</v>
      </c>
    </row>
    <row r="155" spans="1:7" ht="33.75">
      <c r="A155" s="38">
        <v>152</v>
      </c>
      <c r="B155" s="6" t="s">
        <v>239</v>
      </c>
      <c r="C155" s="7" t="s">
        <v>185</v>
      </c>
      <c r="D155" s="7"/>
      <c r="E155" s="8">
        <f>2*1.05</f>
        <v>2.1</v>
      </c>
      <c r="F155" s="9">
        <v>0.23</v>
      </c>
      <c r="G155" s="39">
        <f t="shared" si="2"/>
        <v>0</v>
      </c>
    </row>
    <row r="156" spans="1:7" ht="33.75">
      <c r="A156" s="38">
        <v>153</v>
      </c>
      <c r="B156" s="6" t="s">
        <v>40</v>
      </c>
      <c r="C156" s="7" t="s">
        <v>185</v>
      </c>
      <c r="D156" s="7"/>
      <c r="E156" s="8">
        <f>1.45*1.05</f>
        <v>1.5225</v>
      </c>
      <c r="F156" s="9">
        <v>0.23</v>
      </c>
      <c r="G156" s="39">
        <f t="shared" si="2"/>
        <v>0</v>
      </c>
    </row>
    <row r="157" spans="1:7" ht="12.75">
      <c r="A157" s="38">
        <v>154</v>
      </c>
      <c r="B157" s="6" t="s">
        <v>41</v>
      </c>
      <c r="C157" s="7" t="s">
        <v>185</v>
      </c>
      <c r="D157" s="12"/>
      <c r="E157" s="8">
        <f>2.4*1.05</f>
        <v>2.52</v>
      </c>
      <c r="F157" s="9">
        <v>0.23</v>
      </c>
      <c r="G157" s="39">
        <f t="shared" si="2"/>
        <v>0</v>
      </c>
    </row>
    <row r="158" spans="1:7" ht="12.75">
      <c r="A158" s="38">
        <v>155</v>
      </c>
      <c r="B158" s="6" t="s">
        <v>42</v>
      </c>
      <c r="C158" s="7" t="s">
        <v>185</v>
      </c>
      <c r="D158" s="7"/>
      <c r="E158" s="8">
        <f>2.9*1.05</f>
        <v>3.045</v>
      </c>
      <c r="F158" s="9">
        <v>0.23</v>
      </c>
      <c r="G158" s="39">
        <f t="shared" si="2"/>
        <v>0</v>
      </c>
    </row>
    <row r="159" spans="1:7" ht="60" customHeight="1">
      <c r="A159" s="38">
        <v>156</v>
      </c>
      <c r="B159" s="6" t="s">
        <v>240</v>
      </c>
      <c r="C159" s="7" t="s">
        <v>185</v>
      </c>
      <c r="D159" s="7"/>
      <c r="E159" s="8">
        <f>35*1.05</f>
        <v>36.75</v>
      </c>
      <c r="F159" s="9">
        <v>0.23</v>
      </c>
      <c r="G159" s="39">
        <f t="shared" si="2"/>
        <v>0</v>
      </c>
    </row>
    <row r="160" spans="1:7" ht="15" customHeight="1">
      <c r="A160" s="38">
        <v>157</v>
      </c>
      <c r="B160" s="6" t="s">
        <v>43</v>
      </c>
      <c r="C160" s="7" t="s">
        <v>188</v>
      </c>
      <c r="D160" s="7"/>
      <c r="E160" s="8">
        <f>35*1.05</f>
        <v>36.75</v>
      </c>
      <c r="F160" s="9">
        <v>0.23</v>
      </c>
      <c r="G160" s="39">
        <f t="shared" si="2"/>
        <v>0</v>
      </c>
    </row>
    <row r="161" spans="1:7" ht="45">
      <c r="A161" s="38">
        <v>158</v>
      </c>
      <c r="B161" s="6" t="s">
        <v>44</v>
      </c>
      <c r="C161" s="7" t="s">
        <v>188</v>
      </c>
      <c r="D161" s="7"/>
      <c r="E161" s="8">
        <f>6.8*1.05</f>
        <v>7.14</v>
      </c>
      <c r="F161" s="9">
        <v>0.23</v>
      </c>
      <c r="G161" s="39">
        <f t="shared" si="2"/>
        <v>0</v>
      </c>
    </row>
    <row r="162" spans="1:7" ht="45">
      <c r="A162" s="38">
        <v>159</v>
      </c>
      <c r="B162" s="6" t="s">
        <v>45</v>
      </c>
      <c r="C162" s="7" t="s">
        <v>185</v>
      </c>
      <c r="D162" s="7"/>
      <c r="E162" s="8">
        <f>1.35*1.05</f>
        <v>1.4175000000000002</v>
      </c>
      <c r="F162" s="9">
        <v>0.23</v>
      </c>
      <c r="G162" s="39">
        <f t="shared" si="2"/>
        <v>0</v>
      </c>
    </row>
    <row r="163" spans="1:7" ht="22.5">
      <c r="A163" s="38">
        <v>160</v>
      </c>
      <c r="B163" s="6" t="s">
        <v>241</v>
      </c>
      <c r="C163" s="7" t="s">
        <v>188</v>
      </c>
      <c r="D163" s="7"/>
      <c r="E163" s="8">
        <f>3.45*1.05</f>
        <v>3.6225000000000005</v>
      </c>
      <c r="F163" s="9">
        <v>0.23</v>
      </c>
      <c r="G163" s="39">
        <f t="shared" si="2"/>
        <v>0</v>
      </c>
    </row>
    <row r="164" spans="1:7" ht="33.75">
      <c r="A164" s="38">
        <v>161</v>
      </c>
      <c r="B164" s="6" t="s">
        <v>46</v>
      </c>
      <c r="C164" s="7" t="s">
        <v>188</v>
      </c>
      <c r="D164" s="7"/>
      <c r="E164" s="8">
        <f>3.45*1.05</f>
        <v>3.6225000000000005</v>
      </c>
      <c r="F164" s="9">
        <v>0.23</v>
      </c>
      <c r="G164" s="39">
        <f t="shared" si="2"/>
        <v>0</v>
      </c>
    </row>
    <row r="165" spans="1:7" ht="22.5">
      <c r="A165" s="38">
        <v>162</v>
      </c>
      <c r="B165" s="6" t="s">
        <v>242</v>
      </c>
      <c r="C165" s="7" t="s">
        <v>188</v>
      </c>
      <c r="D165" s="7"/>
      <c r="E165" s="8">
        <f>4.35*1.05</f>
        <v>4.5675</v>
      </c>
      <c r="F165" s="9">
        <v>0.23</v>
      </c>
      <c r="G165" s="39">
        <f t="shared" si="2"/>
        <v>0</v>
      </c>
    </row>
    <row r="166" spans="1:7" ht="12.75">
      <c r="A166" s="38">
        <v>163</v>
      </c>
      <c r="B166" s="6" t="s">
        <v>303</v>
      </c>
      <c r="C166" s="7" t="s">
        <v>185</v>
      </c>
      <c r="D166" s="7"/>
      <c r="E166" s="8">
        <f>0.42*1.05</f>
        <v>0.441</v>
      </c>
      <c r="F166" s="9">
        <v>0.23</v>
      </c>
      <c r="G166" s="39">
        <f t="shared" si="2"/>
        <v>0</v>
      </c>
    </row>
    <row r="167" spans="1:7" ht="33.75">
      <c r="A167" s="38">
        <v>164</v>
      </c>
      <c r="B167" s="6" t="s">
        <v>285</v>
      </c>
      <c r="C167" s="7" t="s">
        <v>188</v>
      </c>
      <c r="D167" s="7"/>
      <c r="E167" s="8">
        <f>7*1.05</f>
        <v>7.3500000000000005</v>
      </c>
      <c r="F167" s="9">
        <v>0.23</v>
      </c>
      <c r="G167" s="39">
        <f t="shared" si="2"/>
        <v>0</v>
      </c>
    </row>
    <row r="168" spans="1:7" ht="22.5">
      <c r="A168" s="38">
        <v>165</v>
      </c>
      <c r="B168" s="6" t="s">
        <v>47</v>
      </c>
      <c r="C168" s="7" t="s">
        <v>188</v>
      </c>
      <c r="D168" s="7"/>
      <c r="E168" s="8">
        <f>2.1*1.05</f>
        <v>2.205</v>
      </c>
      <c r="F168" s="9">
        <v>0.23</v>
      </c>
      <c r="G168" s="39">
        <f t="shared" si="2"/>
        <v>0</v>
      </c>
    </row>
    <row r="169" spans="1:7" ht="28.5" customHeight="1">
      <c r="A169" s="38">
        <v>166</v>
      </c>
      <c r="B169" s="6" t="s">
        <v>48</v>
      </c>
      <c r="C169" s="7" t="s">
        <v>188</v>
      </c>
      <c r="D169" s="7"/>
      <c r="E169" s="8">
        <f>1.5*1.05</f>
        <v>1.5750000000000002</v>
      </c>
      <c r="F169" s="9">
        <v>0.23</v>
      </c>
      <c r="G169" s="39">
        <f t="shared" si="2"/>
        <v>0</v>
      </c>
    </row>
    <row r="170" spans="1:7" ht="22.5">
      <c r="A170" s="38">
        <v>167</v>
      </c>
      <c r="B170" s="6" t="s">
        <v>49</v>
      </c>
      <c r="C170" s="7" t="s">
        <v>185</v>
      </c>
      <c r="D170" s="7"/>
      <c r="E170" s="8">
        <f>1.8*1.05</f>
        <v>1.8900000000000001</v>
      </c>
      <c r="F170" s="9">
        <v>0.23</v>
      </c>
      <c r="G170" s="39">
        <f t="shared" si="2"/>
        <v>0</v>
      </c>
    </row>
    <row r="171" spans="1:7" ht="33" customHeight="1">
      <c r="A171" s="38">
        <v>168</v>
      </c>
      <c r="B171" s="6" t="s">
        <v>50</v>
      </c>
      <c r="C171" s="7" t="s">
        <v>185</v>
      </c>
      <c r="D171" s="7"/>
      <c r="E171" s="8">
        <f>5.7*1.05</f>
        <v>5.985</v>
      </c>
      <c r="F171" s="9">
        <v>0.23</v>
      </c>
      <c r="G171" s="39">
        <f t="shared" si="2"/>
        <v>0</v>
      </c>
    </row>
    <row r="172" spans="1:7" ht="22.5">
      <c r="A172" s="38">
        <v>169</v>
      </c>
      <c r="B172" s="6" t="s">
        <v>243</v>
      </c>
      <c r="C172" s="7" t="s">
        <v>185</v>
      </c>
      <c r="D172" s="7"/>
      <c r="E172" s="8">
        <f>8.8*1.05</f>
        <v>9.240000000000002</v>
      </c>
      <c r="F172" s="9">
        <v>0.23</v>
      </c>
      <c r="G172" s="39">
        <f t="shared" si="2"/>
        <v>0</v>
      </c>
    </row>
    <row r="173" spans="1:7" ht="22.5">
      <c r="A173" s="38">
        <v>170</v>
      </c>
      <c r="B173" s="10" t="s">
        <v>244</v>
      </c>
      <c r="C173" s="15" t="s">
        <v>188</v>
      </c>
      <c r="D173" s="15"/>
      <c r="E173" s="8">
        <f>15.1*1.05</f>
        <v>15.855</v>
      </c>
      <c r="F173" s="9">
        <v>0.23</v>
      </c>
      <c r="G173" s="39">
        <f t="shared" si="2"/>
        <v>0</v>
      </c>
    </row>
    <row r="174" spans="1:7" ht="22.5">
      <c r="A174" s="38">
        <v>171</v>
      </c>
      <c r="B174" s="10" t="s">
        <v>312</v>
      </c>
      <c r="C174" s="15" t="s">
        <v>188</v>
      </c>
      <c r="D174" s="15"/>
      <c r="E174" s="8">
        <f>15.1*1.05</f>
        <v>15.855</v>
      </c>
      <c r="F174" s="9">
        <v>0.23</v>
      </c>
      <c r="G174" s="39">
        <f t="shared" si="2"/>
        <v>0</v>
      </c>
    </row>
    <row r="175" spans="1:7" ht="25.5" customHeight="1">
      <c r="A175" s="38">
        <v>172</v>
      </c>
      <c r="B175" s="6" t="s">
        <v>51</v>
      </c>
      <c r="C175" s="7" t="s">
        <v>188</v>
      </c>
      <c r="D175" s="7"/>
      <c r="E175" s="8">
        <f>18.1*1.05</f>
        <v>19.005000000000003</v>
      </c>
      <c r="F175" s="9">
        <v>0.23</v>
      </c>
      <c r="G175" s="39">
        <f t="shared" si="2"/>
        <v>0</v>
      </c>
    </row>
    <row r="176" spans="1:7" ht="22.5">
      <c r="A176" s="38">
        <v>173</v>
      </c>
      <c r="B176" s="6" t="s">
        <v>52</v>
      </c>
      <c r="C176" s="7" t="s">
        <v>188</v>
      </c>
      <c r="D176" s="7"/>
      <c r="E176" s="8">
        <f>5.2*1.05</f>
        <v>5.460000000000001</v>
      </c>
      <c r="F176" s="9">
        <v>0.23</v>
      </c>
      <c r="G176" s="39">
        <f t="shared" si="2"/>
        <v>0</v>
      </c>
    </row>
    <row r="177" spans="1:7" ht="22.5">
      <c r="A177" s="38">
        <v>174</v>
      </c>
      <c r="B177" s="6" t="s">
        <v>53</v>
      </c>
      <c r="C177" s="7" t="s">
        <v>188</v>
      </c>
      <c r="D177" s="7"/>
      <c r="E177" s="8">
        <f>6.1*1.05</f>
        <v>6.405</v>
      </c>
      <c r="F177" s="9">
        <v>0.23</v>
      </c>
      <c r="G177" s="39">
        <f t="shared" si="2"/>
        <v>0</v>
      </c>
    </row>
    <row r="178" spans="1:7" ht="22.5">
      <c r="A178" s="38">
        <v>175</v>
      </c>
      <c r="B178" s="6" t="s">
        <v>54</v>
      </c>
      <c r="C178" s="7" t="s">
        <v>188</v>
      </c>
      <c r="D178" s="7"/>
      <c r="E178" s="8">
        <f>7.8*1.05</f>
        <v>8.19</v>
      </c>
      <c r="F178" s="9">
        <v>0.23</v>
      </c>
      <c r="G178" s="39">
        <f t="shared" si="2"/>
        <v>0</v>
      </c>
    </row>
    <row r="179" spans="1:7" ht="22.5">
      <c r="A179" s="38">
        <v>176</v>
      </c>
      <c r="B179" s="6" t="s">
        <v>55</v>
      </c>
      <c r="C179" s="7" t="s">
        <v>188</v>
      </c>
      <c r="D179" s="7"/>
      <c r="E179" s="8">
        <f>8.4*1.05</f>
        <v>8.82</v>
      </c>
      <c r="F179" s="9">
        <v>0.23</v>
      </c>
      <c r="G179" s="39">
        <f t="shared" si="2"/>
        <v>0</v>
      </c>
    </row>
    <row r="180" spans="1:7" ht="22.5">
      <c r="A180" s="38">
        <v>177</v>
      </c>
      <c r="B180" s="6" t="s">
        <v>56</v>
      </c>
      <c r="C180" s="7" t="s">
        <v>188</v>
      </c>
      <c r="D180" s="7"/>
      <c r="E180" s="8">
        <f>12.5*1.05</f>
        <v>13.125</v>
      </c>
      <c r="F180" s="9">
        <v>0.23</v>
      </c>
      <c r="G180" s="39">
        <f t="shared" si="2"/>
        <v>0</v>
      </c>
    </row>
    <row r="181" spans="1:7" ht="22.5">
      <c r="A181" s="38">
        <v>178</v>
      </c>
      <c r="B181" s="6" t="s">
        <v>57</v>
      </c>
      <c r="C181" s="7" t="s">
        <v>188</v>
      </c>
      <c r="D181" s="7"/>
      <c r="E181" s="8">
        <f>14.4*1.05</f>
        <v>15.120000000000001</v>
      </c>
      <c r="F181" s="9">
        <v>0.23</v>
      </c>
      <c r="G181" s="39">
        <f t="shared" si="2"/>
        <v>0</v>
      </c>
    </row>
    <row r="182" spans="1:7" ht="22.5">
      <c r="A182" s="38">
        <v>179</v>
      </c>
      <c r="B182" s="6" t="s">
        <v>58</v>
      </c>
      <c r="C182" s="7" t="s">
        <v>188</v>
      </c>
      <c r="D182" s="7"/>
      <c r="E182" s="8">
        <f>21*1.05</f>
        <v>22.05</v>
      </c>
      <c r="F182" s="9">
        <v>0.23</v>
      </c>
      <c r="G182" s="39">
        <f t="shared" si="2"/>
        <v>0</v>
      </c>
    </row>
    <row r="183" spans="1:7" ht="22.5">
      <c r="A183" s="38">
        <v>180</v>
      </c>
      <c r="B183" s="6" t="s">
        <v>59</v>
      </c>
      <c r="C183" s="7" t="s">
        <v>188</v>
      </c>
      <c r="D183" s="7"/>
      <c r="E183" s="8">
        <f>19*1.05</f>
        <v>19.95</v>
      </c>
      <c r="F183" s="9">
        <v>0.23</v>
      </c>
      <c r="G183" s="39">
        <f t="shared" si="2"/>
        <v>0</v>
      </c>
    </row>
    <row r="184" spans="1:7" ht="22.5">
      <c r="A184" s="38">
        <v>181</v>
      </c>
      <c r="B184" s="6" t="s">
        <v>245</v>
      </c>
      <c r="C184" s="7" t="s">
        <v>188</v>
      </c>
      <c r="D184" s="7"/>
      <c r="E184" s="8">
        <f>19.5*1.05</f>
        <v>20.475</v>
      </c>
      <c r="F184" s="9">
        <v>0.23</v>
      </c>
      <c r="G184" s="39">
        <f t="shared" si="2"/>
        <v>0</v>
      </c>
    </row>
    <row r="185" spans="1:7" s="1" customFormat="1" ht="22.5">
      <c r="A185" s="40">
        <v>182</v>
      </c>
      <c r="B185" s="11" t="s">
        <v>149</v>
      </c>
      <c r="C185" s="12" t="s">
        <v>185</v>
      </c>
      <c r="D185" s="12"/>
      <c r="E185" s="8">
        <f>8.1*1.05</f>
        <v>8.505</v>
      </c>
      <c r="F185" s="9">
        <v>0.23</v>
      </c>
      <c r="G185" s="39">
        <f t="shared" si="2"/>
        <v>0</v>
      </c>
    </row>
    <row r="186" spans="1:7" ht="22.5">
      <c r="A186" s="38">
        <v>183</v>
      </c>
      <c r="B186" s="6" t="s">
        <v>150</v>
      </c>
      <c r="C186" s="7" t="s">
        <v>185</v>
      </c>
      <c r="D186" s="7"/>
      <c r="E186" s="8">
        <f>8.1*1.05</f>
        <v>8.505</v>
      </c>
      <c r="F186" s="9">
        <v>0.23</v>
      </c>
      <c r="G186" s="39">
        <f t="shared" si="2"/>
        <v>0</v>
      </c>
    </row>
    <row r="187" spans="1:7" ht="22.5">
      <c r="A187" s="38">
        <v>184</v>
      </c>
      <c r="B187" s="6" t="s">
        <v>151</v>
      </c>
      <c r="C187" s="7" t="s">
        <v>185</v>
      </c>
      <c r="D187" s="7"/>
      <c r="E187" s="8">
        <f>10.8*1.05</f>
        <v>11.340000000000002</v>
      </c>
      <c r="F187" s="9">
        <v>0.23</v>
      </c>
      <c r="G187" s="39">
        <f t="shared" si="2"/>
        <v>0</v>
      </c>
    </row>
    <row r="188" spans="1:7" s="1" customFormat="1" ht="22.5">
      <c r="A188" s="40">
        <v>185</v>
      </c>
      <c r="B188" s="11" t="s">
        <v>152</v>
      </c>
      <c r="C188" s="12" t="s">
        <v>185</v>
      </c>
      <c r="D188" s="12"/>
      <c r="E188" s="8">
        <f>10.8*1.05</f>
        <v>11.340000000000002</v>
      </c>
      <c r="F188" s="9">
        <v>0.23</v>
      </c>
      <c r="G188" s="39">
        <f t="shared" si="2"/>
        <v>0</v>
      </c>
    </row>
    <row r="189" spans="1:7" s="1" customFormat="1" ht="22.5">
      <c r="A189" s="40">
        <v>186</v>
      </c>
      <c r="B189" s="11" t="s">
        <v>308</v>
      </c>
      <c r="C189" s="12" t="s">
        <v>185</v>
      </c>
      <c r="D189" s="12"/>
      <c r="E189" s="8">
        <f>8.1*1.05</f>
        <v>8.505</v>
      </c>
      <c r="F189" s="9">
        <v>0.23</v>
      </c>
      <c r="G189" s="39">
        <f t="shared" si="2"/>
        <v>0</v>
      </c>
    </row>
    <row r="190" spans="1:7" s="1" customFormat="1" ht="22.5">
      <c r="A190" s="40">
        <v>187</v>
      </c>
      <c r="B190" s="11" t="s">
        <v>153</v>
      </c>
      <c r="C190" s="12" t="s">
        <v>185</v>
      </c>
      <c r="D190" s="12"/>
      <c r="E190" s="8">
        <f>110*1.05</f>
        <v>115.5</v>
      </c>
      <c r="F190" s="9">
        <v>0.23</v>
      </c>
      <c r="G190" s="39">
        <f t="shared" si="2"/>
        <v>0</v>
      </c>
    </row>
    <row r="191" spans="1:7" ht="22.5">
      <c r="A191" s="38">
        <v>188</v>
      </c>
      <c r="B191" s="6" t="s">
        <v>246</v>
      </c>
      <c r="C191" s="7" t="s">
        <v>188</v>
      </c>
      <c r="D191" s="7"/>
      <c r="E191" s="8">
        <f>11*1.05</f>
        <v>11.55</v>
      </c>
      <c r="F191" s="9">
        <v>0.23</v>
      </c>
      <c r="G191" s="39">
        <f t="shared" si="2"/>
        <v>0</v>
      </c>
    </row>
    <row r="192" spans="1:7" ht="22.5">
      <c r="A192" s="38">
        <v>189</v>
      </c>
      <c r="B192" s="6" t="s">
        <v>247</v>
      </c>
      <c r="C192" s="7" t="s">
        <v>188</v>
      </c>
      <c r="D192" s="7"/>
      <c r="E192" s="8">
        <f>5.1*1.05</f>
        <v>5.3549999999999995</v>
      </c>
      <c r="F192" s="9">
        <v>0.23</v>
      </c>
      <c r="G192" s="39">
        <f t="shared" si="2"/>
        <v>0</v>
      </c>
    </row>
    <row r="193" spans="1:7" ht="22.5">
      <c r="A193" s="38">
        <v>190</v>
      </c>
      <c r="B193" s="6" t="s">
        <v>248</v>
      </c>
      <c r="C193" s="7" t="s">
        <v>188</v>
      </c>
      <c r="D193" s="7"/>
      <c r="E193" s="8">
        <f>5.2*1.05</f>
        <v>5.460000000000001</v>
      </c>
      <c r="F193" s="9">
        <v>0.23</v>
      </c>
      <c r="G193" s="39">
        <f t="shared" si="2"/>
        <v>0</v>
      </c>
    </row>
    <row r="194" spans="1:7" ht="12.75">
      <c r="A194" s="38">
        <v>191</v>
      </c>
      <c r="B194" s="6" t="s">
        <v>60</v>
      </c>
      <c r="C194" s="7" t="s">
        <v>188</v>
      </c>
      <c r="D194" s="7"/>
      <c r="E194" s="8">
        <f>31*1.05</f>
        <v>32.550000000000004</v>
      </c>
      <c r="F194" s="9">
        <v>0.23</v>
      </c>
      <c r="G194" s="39">
        <f t="shared" si="2"/>
        <v>0</v>
      </c>
    </row>
    <row r="195" spans="1:7" ht="12.75">
      <c r="A195" s="38">
        <v>192</v>
      </c>
      <c r="B195" s="6" t="s">
        <v>61</v>
      </c>
      <c r="C195" s="7" t="s">
        <v>188</v>
      </c>
      <c r="D195" s="7"/>
      <c r="E195" s="8">
        <f>51*1.05</f>
        <v>53.550000000000004</v>
      </c>
      <c r="F195" s="9">
        <v>0.23</v>
      </c>
      <c r="G195" s="39">
        <f t="shared" si="2"/>
        <v>0</v>
      </c>
    </row>
    <row r="196" spans="1:7" ht="22.5">
      <c r="A196" s="38">
        <v>193</v>
      </c>
      <c r="B196" s="6" t="s">
        <v>154</v>
      </c>
      <c r="C196" s="7" t="s">
        <v>185</v>
      </c>
      <c r="D196" s="7"/>
      <c r="E196" s="8">
        <f>8.1*1.05</f>
        <v>8.505</v>
      </c>
      <c r="F196" s="9">
        <v>0.23</v>
      </c>
      <c r="G196" s="39">
        <f t="shared" si="2"/>
        <v>0</v>
      </c>
    </row>
    <row r="197" spans="1:7" ht="22.5">
      <c r="A197" s="38">
        <v>194</v>
      </c>
      <c r="B197" s="6" t="s">
        <v>62</v>
      </c>
      <c r="C197" s="7" t="s">
        <v>188</v>
      </c>
      <c r="D197" s="7"/>
      <c r="E197" s="8">
        <f>15.2*1.05</f>
        <v>15.959999999999999</v>
      </c>
      <c r="F197" s="9">
        <v>0.23</v>
      </c>
      <c r="G197" s="39">
        <f t="shared" si="2"/>
        <v>0</v>
      </c>
    </row>
    <row r="198" spans="1:7" ht="22.5">
      <c r="A198" s="38">
        <v>195</v>
      </c>
      <c r="B198" s="6" t="s">
        <v>63</v>
      </c>
      <c r="C198" s="7" t="s">
        <v>188</v>
      </c>
      <c r="D198" s="7"/>
      <c r="E198" s="8">
        <f>41*1.05</f>
        <v>43.050000000000004</v>
      </c>
      <c r="F198" s="9">
        <v>0.23</v>
      </c>
      <c r="G198" s="39">
        <f>D198*E198</f>
        <v>0</v>
      </c>
    </row>
    <row r="199" spans="1:8" ht="22.5">
      <c r="A199" s="38">
        <v>196</v>
      </c>
      <c r="B199" s="6" t="s">
        <v>64</v>
      </c>
      <c r="C199" s="7" t="s">
        <v>188</v>
      </c>
      <c r="D199" s="7"/>
      <c r="E199" s="8">
        <f>31*1.05</f>
        <v>32.550000000000004</v>
      </c>
      <c r="F199" s="9">
        <v>0.23</v>
      </c>
      <c r="G199" s="39">
        <f>D199*E199</f>
        <v>0</v>
      </c>
      <c r="H199" s="3"/>
    </row>
    <row r="200" spans="1:7" ht="12.75" customHeight="1">
      <c r="A200" s="41"/>
      <c r="B200" s="25"/>
      <c r="C200" s="25"/>
      <c r="D200" s="25"/>
      <c r="E200" s="25"/>
      <c r="F200" s="25"/>
      <c r="G200" s="42"/>
    </row>
    <row r="201" spans="1:7" ht="33.75">
      <c r="A201" s="43">
        <v>197</v>
      </c>
      <c r="B201" s="6" t="s">
        <v>65</v>
      </c>
      <c r="C201" s="7" t="s">
        <v>185</v>
      </c>
      <c r="D201" s="7"/>
      <c r="E201" s="8">
        <f>0.85*1.05</f>
        <v>0.8925</v>
      </c>
      <c r="F201" s="9">
        <v>0.23</v>
      </c>
      <c r="G201" s="39">
        <f>D201*E201</f>
        <v>0</v>
      </c>
    </row>
    <row r="202" spans="1:9" ht="33.75">
      <c r="A202" s="43">
        <v>198</v>
      </c>
      <c r="B202" s="6" t="s">
        <v>273</v>
      </c>
      <c r="C202" s="7" t="s">
        <v>185</v>
      </c>
      <c r="D202" s="7"/>
      <c r="E202" s="8">
        <f>0.4*1.05</f>
        <v>0.42000000000000004</v>
      </c>
      <c r="F202" s="9">
        <v>0.23</v>
      </c>
      <c r="G202" s="39">
        <f aca="true" t="shared" si="3" ref="G202:G265">D202*E202</f>
        <v>0</v>
      </c>
      <c r="H202" s="19"/>
      <c r="I202" s="19"/>
    </row>
    <row r="203" spans="1:9" s="1" customFormat="1" ht="33.75">
      <c r="A203" s="44">
        <v>199</v>
      </c>
      <c r="B203" s="11" t="s">
        <v>274</v>
      </c>
      <c r="C203" s="12" t="s">
        <v>214</v>
      </c>
      <c r="D203" s="12"/>
      <c r="E203" s="8">
        <f>23.4*1.05</f>
        <v>24.57</v>
      </c>
      <c r="F203" s="9">
        <v>0.23</v>
      </c>
      <c r="G203" s="39">
        <f t="shared" si="3"/>
        <v>0</v>
      </c>
      <c r="H203" s="20"/>
      <c r="I203" s="20"/>
    </row>
    <row r="204" spans="1:9" s="1" customFormat="1" ht="33.75">
      <c r="A204" s="44">
        <v>200</v>
      </c>
      <c r="B204" s="11" t="s">
        <v>275</v>
      </c>
      <c r="C204" s="12" t="s">
        <v>214</v>
      </c>
      <c r="D204" s="12"/>
      <c r="E204" s="8">
        <f>5.8*1.05</f>
        <v>6.09</v>
      </c>
      <c r="F204" s="9">
        <v>0.23</v>
      </c>
      <c r="G204" s="39">
        <f t="shared" si="3"/>
        <v>0</v>
      </c>
      <c r="H204" s="20"/>
      <c r="I204" s="20"/>
    </row>
    <row r="205" spans="1:9" s="1" customFormat="1" ht="33.75">
      <c r="A205" s="44">
        <v>201</v>
      </c>
      <c r="B205" s="11" t="s">
        <v>155</v>
      </c>
      <c r="C205" s="12" t="s">
        <v>214</v>
      </c>
      <c r="D205" s="12"/>
      <c r="E205" s="8">
        <f>10.99*1.05</f>
        <v>11.5395</v>
      </c>
      <c r="F205" s="9">
        <v>0.23</v>
      </c>
      <c r="G205" s="39">
        <f t="shared" si="3"/>
        <v>0</v>
      </c>
      <c r="H205" s="20"/>
      <c r="I205" s="20"/>
    </row>
    <row r="206" spans="1:9" s="1" customFormat="1" ht="33.75">
      <c r="A206" s="44">
        <v>202</v>
      </c>
      <c r="B206" s="11" t="s">
        <v>276</v>
      </c>
      <c r="C206" s="12" t="s">
        <v>185</v>
      </c>
      <c r="D206" s="12"/>
      <c r="E206" s="8">
        <f>5.5*1.05</f>
        <v>5.775</v>
      </c>
      <c r="F206" s="9">
        <v>0.23</v>
      </c>
      <c r="G206" s="39">
        <f t="shared" si="3"/>
        <v>0</v>
      </c>
      <c r="H206" s="20"/>
      <c r="I206" s="20"/>
    </row>
    <row r="207" spans="1:9" ht="33.75">
      <c r="A207" s="43">
        <v>203</v>
      </c>
      <c r="B207" s="6" t="s">
        <v>390</v>
      </c>
      <c r="C207" s="7" t="s">
        <v>185</v>
      </c>
      <c r="D207" s="7"/>
      <c r="E207" s="8">
        <f>2.08*1.05</f>
        <v>2.184</v>
      </c>
      <c r="F207" s="9">
        <v>0.23</v>
      </c>
      <c r="G207" s="39">
        <f t="shared" si="3"/>
        <v>0</v>
      </c>
      <c r="H207" s="29" t="s">
        <v>394</v>
      </c>
      <c r="I207" s="21"/>
    </row>
    <row r="208" spans="1:7" ht="12.75">
      <c r="A208" s="43">
        <v>204</v>
      </c>
      <c r="B208" s="6" t="s">
        <v>249</v>
      </c>
      <c r="C208" s="7" t="s">
        <v>185</v>
      </c>
      <c r="D208" s="7"/>
      <c r="E208" s="8">
        <f>1.3*1.05</f>
        <v>1.3650000000000002</v>
      </c>
      <c r="F208" s="9">
        <v>0.23</v>
      </c>
      <c r="G208" s="39">
        <f t="shared" si="3"/>
        <v>0</v>
      </c>
    </row>
    <row r="209" spans="1:9" ht="56.25">
      <c r="A209" s="43">
        <v>205</v>
      </c>
      <c r="B209" s="6" t="s">
        <v>391</v>
      </c>
      <c r="C209" s="7" t="s">
        <v>185</v>
      </c>
      <c r="D209" s="7"/>
      <c r="E209" s="8">
        <f>4.1*1.05</f>
        <v>4.305</v>
      </c>
      <c r="F209" s="9">
        <v>0.23</v>
      </c>
      <c r="G209" s="39">
        <f t="shared" si="3"/>
        <v>0</v>
      </c>
      <c r="H209" s="30" t="s">
        <v>395</v>
      </c>
      <c r="I209" s="22"/>
    </row>
    <row r="210" spans="1:7" ht="12.75">
      <c r="A210" s="43">
        <v>206</v>
      </c>
      <c r="B210" s="6" t="s">
        <v>249</v>
      </c>
      <c r="C210" s="7" t="s">
        <v>185</v>
      </c>
      <c r="D210" s="7"/>
      <c r="E210" s="8">
        <f>2.8*1.05</f>
        <v>2.94</v>
      </c>
      <c r="F210" s="9">
        <v>0.23</v>
      </c>
      <c r="G210" s="39">
        <f t="shared" si="3"/>
        <v>0</v>
      </c>
    </row>
    <row r="211" spans="1:9" ht="45">
      <c r="A211" s="43">
        <v>207</v>
      </c>
      <c r="B211" s="6" t="s">
        <v>392</v>
      </c>
      <c r="C211" s="7" t="s">
        <v>185</v>
      </c>
      <c r="D211" s="7"/>
      <c r="E211" s="8">
        <f>0.8*1.05</f>
        <v>0.8400000000000001</v>
      </c>
      <c r="F211" s="9">
        <v>0.23</v>
      </c>
      <c r="G211" s="39">
        <f t="shared" si="3"/>
        <v>0</v>
      </c>
      <c r="H211" s="30" t="s">
        <v>394</v>
      </c>
      <c r="I211" s="22"/>
    </row>
    <row r="212" spans="1:9" ht="41.25" customHeight="1">
      <c r="A212" s="43">
        <v>208</v>
      </c>
      <c r="B212" s="6" t="s">
        <v>393</v>
      </c>
      <c r="C212" s="7" t="s">
        <v>185</v>
      </c>
      <c r="D212" s="7"/>
      <c r="E212" s="8">
        <f>2.99*1.05</f>
        <v>3.1395000000000004</v>
      </c>
      <c r="F212" s="9">
        <v>0.23</v>
      </c>
      <c r="G212" s="39">
        <f t="shared" si="3"/>
        <v>0</v>
      </c>
      <c r="H212" s="30" t="s">
        <v>394</v>
      </c>
      <c r="I212" s="22"/>
    </row>
    <row r="213" spans="1:7" ht="12.75">
      <c r="A213" s="43">
        <v>209</v>
      </c>
      <c r="B213" s="6" t="s">
        <v>249</v>
      </c>
      <c r="C213" s="7" t="s">
        <v>185</v>
      </c>
      <c r="D213" s="7"/>
      <c r="E213" s="8">
        <f>1.45*1.05</f>
        <v>1.5225</v>
      </c>
      <c r="F213" s="9">
        <v>0.23</v>
      </c>
      <c r="G213" s="39">
        <f t="shared" si="3"/>
        <v>0</v>
      </c>
    </row>
    <row r="214" spans="1:7" ht="46.5" customHeight="1">
      <c r="A214" s="43">
        <v>210</v>
      </c>
      <c r="B214" s="6" t="s">
        <v>66</v>
      </c>
      <c r="C214" s="7" t="s">
        <v>185</v>
      </c>
      <c r="D214" s="7"/>
      <c r="E214" s="8">
        <f>0.15*1.05</f>
        <v>0.1575</v>
      </c>
      <c r="F214" s="9">
        <v>0.23</v>
      </c>
      <c r="G214" s="39">
        <f t="shared" si="3"/>
        <v>0</v>
      </c>
    </row>
    <row r="215" spans="1:7" ht="15" customHeight="1">
      <c r="A215" s="43">
        <v>211</v>
      </c>
      <c r="B215" s="6" t="s">
        <v>250</v>
      </c>
      <c r="C215" s="7" t="s">
        <v>185</v>
      </c>
      <c r="D215" s="7"/>
      <c r="E215" s="8">
        <f>0.3*1.05</f>
        <v>0.315</v>
      </c>
      <c r="F215" s="9">
        <v>0.23</v>
      </c>
      <c r="G215" s="39">
        <f t="shared" si="3"/>
        <v>0</v>
      </c>
    </row>
    <row r="216" spans="1:7" ht="12.75">
      <c r="A216" s="43">
        <v>212</v>
      </c>
      <c r="B216" s="6" t="s">
        <v>249</v>
      </c>
      <c r="C216" s="7" t="s">
        <v>185</v>
      </c>
      <c r="D216" s="7"/>
      <c r="E216" s="8">
        <f>0.12*1.05</f>
        <v>0.126</v>
      </c>
      <c r="F216" s="9">
        <v>0.23</v>
      </c>
      <c r="G216" s="39">
        <f t="shared" si="3"/>
        <v>0</v>
      </c>
    </row>
    <row r="217" spans="1:7" ht="33.75" customHeight="1">
      <c r="A217" s="43">
        <v>213</v>
      </c>
      <c r="B217" s="6" t="s">
        <v>251</v>
      </c>
      <c r="C217" s="7" t="s">
        <v>185</v>
      </c>
      <c r="D217" s="7"/>
      <c r="E217" s="8">
        <f>0.85*1.05</f>
        <v>0.8925</v>
      </c>
      <c r="F217" s="9">
        <v>0.23</v>
      </c>
      <c r="G217" s="39">
        <f t="shared" si="3"/>
        <v>0</v>
      </c>
    </row>
    <row r="218" spans="1:7" ht="12.75">
      <c r="A218" s="43">
        <v>214</v>
      </c>
      <c r="B218" s="6" t="s">
        <v>249</v>
      </c>
      <c r="C218" s="7" t="s">
        <v>185</v>
      </c>
      <c r="D218" s="7"/>
      <c r="E218" s="8">
        <f>0.12*1.05</f>
        <v>0.126</v>
      </c>
      <c r="F218" s="9">
        <v>0.23</v>
      </c>
      <c r="G218" s="39">
        <f t="shared" si="3"/>
        <v>0</v>
      </c>
    </row>
    <row r="219" spans="1:7" ht="24" customHeight="1">
      <c r="A219" s="43">
        <v>215</v>
      </c>
      <c r="B219" s="6" t="s">
        <v>67</v>
      </c>
      <c r="C219" s="7" t="s">
        <v>214</v>
      </c>
      <c r="D219" s="7"/>
      <c r="E219" s="8">
        <f>3.35*1.05</f>
        <v>3.5175</v>
      </c>
      <c r="F219" s="9">
        <v>0.23</v>
      </c>
      <c r="G219" s="39">
        <f t="shared" si="3"/>
        <v>0</v>
      </c>
    </row>
    <row r="220" spans="1:7" ht="12.75">
      <c r="A220" s="43">
        <v>216</v>
      </c>
      <c r="B220" s="6" t="s">
        <v>252</v>
      </c>
      <c r="C220" s="7" t="s">
        <v>185</v>
      </c>
      <c r="D220" s="7"/>
      <c r="E220" s="8">
        <f>0.64*1.05</f>
        <v>0.672</v>
      </c>
      <c r="F220" s="9">
        <v>0.23</v>
      </c>
      <c r="G220" s="39">
        <f t="shared" si="3"/>
        <v>0</v>
      </c>
    </row>
    <row r="221" spans="1:7" ht="22.5">
      <c r="A221" s="43">
        <v>217</v>
      </c>
      <c r="B221" s="6" t="s">
        <v>253</v>
      </c>
      <c r="C221" s="7" t="s">
        <v>185</v>
      </c>
      <c r="D221" s="7"/>
      <c r="E221" s="8">
        <f>0.5*1.05</f>
        <v>0.525</v>
      </c>
      <c r="F221" s="9">
        <v>0.23</v>
      </c>
      <c r="G221" s="39">
        <f t="shared" si="3"/>
        <v>0</v>
      </c>
    </row>
    <row r="222" spans="1:7" ht="22.5">
      <c r="A222" s="43">
        <v>218</v>
      </c>
      <c r="B222" s="6" t="s">
        <v>254</v>
      </c>
      <c r="C222" s="7" t="s">
        <v>185</v>
      </c>
      <c r="D222" s="7"/>
      <c r="E222" s="8">
        <f>4*1.05</f>
        <v>4.2</v>
      </c>
      <c r="F222" s="9">
        <v>0.23</v>
      </c>
      <c r="G222" s="39">
        <f t="shared" si="3"/>
        <v>0</v>
      </c>
    </row>
    <row r="223" spans="1:7" ht="22.5">
      <c r="A223" s="43">
        <v>219</v>
      </c>
      <c r="B223" s="6" t="s">
        <v>255</v>
      </c>
      <c r="C223" s="7" t="s">
        <v>185</v>
      </c>
      <c r="D223" s="7"/>
      <c r="E223" s="8">
        <f>0.55*1.05</f>
        <v>0.5775000000000001</v>
      </c>
      <c r="F223" s="9">
        <v>0.23</v>
      </c>
      <c r="G223" s="39">
        <f t="shared" si="3"/>
        <v>0</v>
      </c>
    </row>
    <row r="224" spans="1:7" ht="22.5">
      <c r="A224" s="43">
        <v>220</v>
      </c>
      <c r="B224" s="6" t="s">
        <v>256</v>
      </c>
      <c r="C224" s="7" t="s">
        <v>185</v>
      </c>
      <c r="D224" s="7"/>
      <c r="E224" s="8">
        <f>0.65*1.05</f>
        <v>0.6825000000000001</v>
      </c>
      <c r="F224" s="9">
        <v>0.23</v>
      </c>
      <c r="G224" s="39">
        <f t="shared" si="3"/>
        <v>0</v>
      </c>
    </row>
    <row r="225" spans="1:7" ht="33.75">
      <c r="A225" s="43">
        <v>221</v>
      </c>
      <c r="B225" s="6" t="s">
        <v>257</v>
      </c>
      <c r="C225" s="7" t="s">
        <v>185</v>
      </c>
      <c r="D225" s="7"/>
      <c r="E225" s="8">
        <f>8*1.05</f>
        <v>8.4</v>
      </c>
      <c r="F225" s="9">
        <v>0.23</v>
      </c>
      <c r="G225" s="39">
        <f t="shared" si="3"/>
        <v>0</v>
      </c>
    </row>
    <row r="226" spans="1:7" ht="22.5">
      <c r="A226" s="43">
        <v>222</v>
      </c>
      <c r="B226" s="6" t="s">
        <v>68</v>
      </c>
      <c r="C226" s="7" t="s">
        <v>185</v>
      </c>
      <c r="D226" s="7"/>
      <c r="E226" s="8">
        <f>0.3*1.05</f>
        <v>0.315</v>
      </c>
      <c r="F226" s="9">
        <v>0.23</v>
      </c>
      <c r="G226" s="39">
        <f t="shared" si="3"/>
        <v>0</v>
      </c>
    </row>
    <row r="227" spans="1:7" ht="22.5">
      <c r="A227" s="43">
        <v>223</v>
      </c>
      <c r="B227" s="6" t="s">
        <v>258</v>
      </c>
      <c r="C227" s="7" t="s">
        <v>185</v>
      </c>
      <c r="D227" s="7"/>
      <c r="E227" s="8">
        <f>0.6*1.05</f>
        <v>0.63</v>
      </c>
      <c r="F227" s="9">
        <v>0.23</v>
      </c>
      <c r="G227" s="39">
        <f t="shared" si="3"/>
        <v>0</v>
      </c>
    </row>
    <row r="228" spans="1:7" ht="12.75">
      <c r="A228" s="43">
        <v>224</v>
      </c>
      <c r="B228" s="6" t="s">
        <v>259</v>
      </c>
      <c r="C228" s="7" t="s">
        <v>188</v>
      </c>
      <c r="D228" s="7"/>
      <c r="E228" s="8">
        <f>1.3*1.05</f>
        <v>1.3650000000000002</v>
      </c>
      <c r="F228" s="9">
        <v>0.23</v>
      </c>
      <c r="G228" s="39">
        <f t="shared" si="3"/>
        <v>0</v>
      </c>
    </row>
    <row r="229" spans="1:7" ht="22.5">
      <c r="A229" s="43">
        <v>225</v>
      </c>
      <c r="B229" s="6" t="s">
        <v>69</v>
      </c>
      <c r="C229" s="7" t="s">
        <v>188</v>
      </c>
      <c r="D229" s="7"/>
      <c r="E229" s="8">
        <f>4*1.05</f>
        <v>4.2</v>
      </c>
      <c r="F229" s="9">
        <v>0.23</v>
      </c>
      <c r="G229" s="39">
        <f t="shared" si="3"/>
        <v>0</v>
      </c>
    </row>
    <row r="230" spans="1:7" ht="22.5">
      <c r="A230" s="43">
        <v>226</v>
      </c>
      <c r="B230" s="6" t="s">
        <v>70</v>
      </c>
      <c r="C230" s="7" t="s">
        <v>188</v>
      </c>
      <c r="D230" s="7"/>
      <c r="E230" s="8">
        <f>0.2*1.05</f>
        <v>0.21000000000000002</v>
      </c>
      <c r="F230" s="9">
        <v>0.23</v>
      </c>
      <c r="G230" s="39">
        <f t="shared" si="3"/>
        <v>0</v>
      </c>
    </row>
    <row r="231" spans="1:7" ht="22.5">
      <c r="A231" s="43">
        <v>227</v>
      </c>
      <c r="B231" s="6" t="s">
        <v>71</v>
      </c>
      <c r="C231" s="7" t="s">
        <v>188</v>
      </c>
      <c r="D231" s="7"/>
      <c r="E231" s="8">
        <f>0.2*1.05</f>
        <v>0.21000000000000002</v>
      </c>
      <c r="F231" s="9">
        <v>0.23</v>
      </c>
      <c r="G231" s="39">
        <f t="shared" si="3"/>
        <v>0</v>
      </c>
    </row>
    <row r="232" spans="1:7" ht="22.5">
      <c r="A232" s="43">
        <v>228</v>
      </c>
      <c r="B232" s="6" t="s">
        <v>72</v>
      </c>
      <c r="C232" s="7" t="s">
        <v>188</v>
      </c>
      <c r="D232" s="7"/>
      <c r="E232" s="8">
        <f>0.2*1.05</f>
        <v>0.21000000000000002</v>
      </c>
      <c r="F232" s="9">
        <v>0.23</v>
      </c>
      <c r="G232" s="39">
        <f t="shared" si="3"/>
        <v>0</v>
      </c>
    </row>
    <row r="233" spans="1:7" ht="22.5">
      <c r="A233" s="43">
        <v>229</v>
      </c>
      <c r="B233" s="6" t="s">
        <v>156</v>
      </c>
      <c r="C233" s="7" t="s">
        <v>188</v>
      </c>
      <c r="D233" s="7"/>
      <c r="E233" s="8">
        <f>6.8*1.05</f>
        <v>7.14</v>
      </c>
      <c r="F233" s="9">
        <v>0.23</v>
      </c>
      <c r="G233" s="39">
        <f t="shared" si="3"/>
        <v>0</v>
      </c>
    </row>
    <row r="234" spans="1:7" ht="33.75">
      <c r="A234" s="43">
        <v>230</v>
      </c>
      <c r="B234" s="6" t="s">
        <v>260</v>
      </c>
      <c r="C234" s="7" t="s">
        <v>185</v>
      </c>
      <c r="D234" s="7"/>
      <c r="E234" s="8">
        <f>14*1.05</f>
        <v>14.700000000000001</v>
      </c>
      <c r="F234" s="9">
        <v>0.23</v>
      </c>
      <c r="G234" s="39">
        <f t="shared" si="3"/>
        <v>0</v>
      </c>
    </row>
    <row r="235" spans="1:7" s="1" customFormat="1" ht="67.5">
      <c r="A235" s="44">
        <v>231</v>
      </c>
      <c r="B235" s="11" t="s">
        <v>157</v>
      </c>
      <c r="C235" s="12" t="s">
        <v>185</v>
      </c>
      <c r="D235" s="12"/>
      <c r="E235" s="8">
        <f>2.7*1.05</f>
        <v>2.8350000000000004</v>
      </c>
      <c r="F235" s="9">
        <v>0.23</v>
      </c>
      <c r="G235" s="39">
        <f t="shared" si="3"/>
        <v>0</v>
      </c>
    </row>
    <row r="236" spans="1:7" ht="22.5">
      <c r="A236" s="43">
        <v>232</v>
      </c>
      <c r="B236" s="6" t="s">
        <v>261</v>
      </c>
      <c r="C236" s="7" t="s">
        <v>185</v>
      </c>
      <c r="D236" s="7"/>
      <c r="E236" s="8">
        <f>0.65*1.05</f>
        <v>0.6825000000000001</v>
      </c>
      <c r="F236" s="9">
        <v>0.23</v>
      </c>
      <c r="G236" s="39">
        <f t="shared" si="3"/>
        <v>0</v>
      </c>
    </row>
    <row r="237" spans="1:7" ht="22.5">
      <c r="A237" s="43">
        <v>233</v>
      </c>
      <c r="B237" s="6" t="s">
        <v>263</v>
      </c>
      <c r="C237" s="7" t="s">
        <v>185</v>
      </c>
      <c r="D237" s="7"/>
      <c r="E237" s="8">
        <f>2.22*1.05</f>
        <v>2.3310000000000004</v>
      </c>
      <c r="F237" s="9">
        <v>0.23</v>
      </c>
      <c r="G237" s="39">
        <f t="shared" si="3"/>
        <v>0</v>
      </c>
    </row>
    <row r="238" spans="1:7" ht="22.5">
      <c r="A238" s="43">
        <v>234</v>
      </c>
      <c r="B238" s="6" t="s">
        <v>264</v>
      </c>
      <c r="C238" s="7" t="s">
        <v>185</v>
      </c>
      <c r="D238" s="7"/>
      <c r="E238" s="8">
        <f>3.3*1.05</f>
        <v>3.465</v>
      </c>
      <c r="F238" s="9">
        <v>0.23</v>
      </c>
      <c r="G238" s="39">
        <f t="shared" si="3"/>
        <v>0</v>
      </c>
    </row>
    <row r="239" spans="1:7" ht="22.5">
      <c r="A239" s="43">
        <v>235</v>
      </c>
      <c r="B239" s="6" t="s">
        <v>265</v>
      </c>
      <c r="C239" s="7" t="s">
        <v>185</v>
      </c>
      <c r="D239" s="7"/>
      <c r="E239" s="8">
        <f>0.44*1.05</f>
        <v>0.462</v>
      </c>
      <c r="F239" s="9">
        <v>0.23</v>
      </c>
      <c r="G239" s="39">
        <f t="shared" si="3"/>
        <v>0</v>
      </c>
    </row>
    <row r="240" spans="1:7" ht="33.75">
      <c r="A240" s="43">
        <v>236</v>
      </c>
      <c r="B240" s="6" t="s">
        <v>158</v>
      </c>
      <c r="C240" s="7" t="s">
        <v>185</v>
      </c>
      <c r="D240" s="7"/>
      <c r="E240" s="8">
        <f>0.65*1.05</f>
        <v>0.6825000000000001</v>
      </c>
      <c r="F240" s="9">
        <v>0.23</v>
      </c>
      <c r="G240" s="39">
        <f t="shared" si="3"/>
        <v>0</v>
      </c>
    </row>
    <row r="241" spans="1:7" ht="33.75">
      <c r="A241" s="43">
        <v>237</v>
      </c>
      <c r="B241" s="6" t="s">
        <v>268</v>
      </c>
      <c r="C241" s="7" t="s">
        <v>185</v>
      </c>
      <c r="D241" s="7"/>
      <c r="E241" s="8">
        <f>4.8*1.05</f>
        <v>5.04</v>
      </c>
      <c r="F241" s="9">
        <v>0.23</v>
      </c>
      <c r="G241" s="39">
        <f t="shared" si="3"/>
        <v>0</v>
      </c>
    </row>
    <row r="242" spans="1:7" ht="22.5">
      <c r="A242" s="43">
        <v>238</v>
      </c>
      <c r="B242" s="6" t="s">
        <v>266</v>
      </c>
      <c r="C242" s="7" t="s">
        <v>214</v>
      </c>
      <c r="D242" s="7"/>
      <c r="E242" s="8">
        <f>5.25*1.05</f>
        <v>5.5125</v>
      </c>
      <c r="F242" s="9">
        <v>0.23</v>
      </c>
      <c r="G242" s="39">
        <f t="shared" si="3"/>
        <v>0</v>
      </c>
    </row>
    <row r="243" spans="1:7" ht="33.75">
      <c r="A243" s="43">
        <v>239</v>
      </c>
      <c r="B243" s="6" t="s">
        <v>159</v>
      </c>
      <c r="C243" s="7" t="s">
        <v>185</v>
      </c>
      <c r="D243" s="7"/>
      <c r="E243" s="8">
        <f>2.3*1.05</f>
        <v>2.415</v>
      </c>
      <c r="F243" s="9">
        <v>0.23</v>
      </c>
      <c r="G243" s="39">
        <f t="shared" si="3"/>
        <v>0</v>
      </c>
    </row>
    <row r="244" spans="1:7" ht="33.75">
      <c r="A244" s="43">
        <v>240</v>
      </c>
      <c r="B244" s="6" t="s">
        <v>277</v>
      </c>
      <c r="C244" s="7" t="s">
        <v>185</v>
      </c>
      <c r="D244" s="7"/>
      <c r="E244" s="8">
        <f>0.5*1.05</f>
        <v>0.525</v>
      </c>
      <c r="F244" s="9">
        <v>0.23</v>
      </c>
      <c r="G244" s="39">
        <f t="shared" si="3"/>
        <v>0</v>
      </c>
    </row>
    <row r="245" spans="1:7" ht="27.75" customHeight="1">
      <c r="A245" s="43">
        <v>241</v>
      </c>
      <c r="B245" s="6" t="s">
        <v>278</v>
      </c>
      <c r="C245" s="7" t="s">
        <v>185</v>
      </c>
      <c r="D245" s="7"/>
      <c r="E245" s="8">
        <f>0.6*1.05</f>
        <v>0.63</v>
      </c>
      <c r="F245" s="9">
        <v>0.23</v>
      </c>
      <c r="G245" s="39">
        <f t="shared" si="3"/>
        <v>0</v>
      </c>
    </row>
    <row r="246" spans="1:7" ht="24.75" customHeight="1">
      <c r="A246" s="43">
        <v>242</v>
      </c>
      <c r="B246" s="6" t="s">
        <v>279</v>
      </c>
      <c r="C246" s="7" t="s">
        <v>214</v>
      </c>
      <c r="D246" s="7"/>
      <c r="E246" s="8">
        <f>2.25*1.05</f>
        <v>2.3625000000000003</v>
      </c>
      <c r="F246" s="9">
        <v>0.23</v>
      </c>
      <c r="G246" s="39">
        <f t="shared" si="3"/>
        <v>0</v>
      </c>
    </row>
    <row r="247" spans="1:7" ht="22.5">
      <c r="A247" s="43">
        <v>243</v>
      </c>
      <c r="B247" s="6" t="s">
        <v>73</v>
      </c>
      <c r="C247" s="7" t="s">
        <v>214</v>
      </c>
      <c r="D247" s="7"/>
      <c r="E247" s="8">
        <f>0.7*1.05</f>
        <v>0.735</v>
      </c>
      <c r="F247" s="9">
        <v>0.23</v>
      </c>
      <c r="G247" s="39">
        <f t="shared" si="3"/>
        <v>0</v>
      </c>
    </row>
    <row r="248" spans="1:7" ht="33" customHeight="1">
      <c r="A248" s="43">
        <v>244</v>
      </c>
      <c r="B248" s="6" t="s">
        <v>160</v>
      </c>
      <c r="C248" s="7" t="s">
        <v>188</v>
      </c>
      <c r="D248" s="7"/>
      <c r="E248" s="8">
        <f>2.15*1.05</f>
        <v>2.2575</v>
      </c>
      <c r="F248" s="9">
        <v>0.23</v>
      </c>
      <c r="G248" s="39">
        <f t="shared" si="3"/>
        <v>0</v>
      </c>
    </row>
    <row r="249" spans="1:7" ht="12.75">
      <c r="A249" s="43">
        <v>245</v>
      </c>
      <c r="B249" s="6" t="s">
        <v>74</v>
      </c>
      <c r="C249" s="7" t="s">
        <v>188</v>
      </c>
      <c r="D249" s="7"/>
      <c r="E249" s="8">
        <f>4.8*1.05</f>
        <v>5.04</v>
      </c>
      <c r="F249" s="9">
        <v>0.23</v>
      </c>
      <c r="G249" s="39">
        <f t="shared" si="3"/>
        <v>0</v>
      </c>
    </row>
    <row r="250" spans="1:7" ht="12.75">
      <c r="A250" s="43">
        <v>246</v>
      </c>
      <c r="B250" s="6" t="s">
        <v>75</v>
      </c>
      <c r="C250" s="7" t="s">
        <v>188</v>
      </c>
      <c r="D250" s="7"/>
      <c r="E250" s="8">
        <f>3.8*1.05</f>
        <v>3.9899999999999998</v>
      </c>
      <c r="F250" s="9">
        <v>0.23</v>
      </c>
      <c r="G250" s="39">
        <f t="shared" si="3"/>
        <v>0</v>
      </c>
    </row>
    <row r="251" spans="1:7" ht="12.75">
      <c r="A251" s="43">
        <v>247</v>
      </c>
      <c r="B251" s="6" t="s">
        <v>280</v>
      </c>
      <c r="C251" s="7" t="s">
        <v>185</v>
      </c>
      <c r="D251" s="7"/>
      <c r="E251" s="8">
        <f>2.3*1.05</f>
        <v>2.415</v>
      </c>
      <c r="F251" s="9">
        <v>0.23</v>
      </c>
      <c r="G251" s="39">
        <f t="shared" si="3"/>
        <v>0</v>
      </c>
    </row>
    <row r="252" spans="1:7" ht="46.5" customHeight="1">
      <c r="A252" s="43">
        <v>248</v>
      </c>
      <c r="B252" s="6" t="s">
        <v>287</v>
      </c>
      <c r="C252" s="7" t="s">
        <v>185</v>
      </c>
      <c r="D252" s="7"/>
      <c r="E252" s="8">
        <f>230*1.05</f>
        <v>241.5</v>
      </c>
      <c r="F252" s="9">
        <v>0.23</v>
      </c>
      <c r="G252" s="39">
        <f t="shared" si="3"/>
        <v>0</v>
      </c>
    </row>
    <row r="253" spans="1:7" ht="22.5">
      <c r="A253" s="43">
        <v>249</v>
      </c>
      <c r="B253" s="6" t="s">
        <v>288</v>
      </c>
      <c r="C253" s="7" t="s">
        <v>185</v>
      </c>
      <c r="D253" s="7"/>
      <c r="E253" s="8">
        <f>0.96*1.05</f>
        <v>1.008</v>
      </c>
      <c r="F253" s="9">
        <v>0.23</v>
      </c>
      <c r="G253" s="39">
        <f t="shared" si="3"/>
        <v>0</v>
      </c>
    </row>
    <row r="254" spans="1:7" ht="22.5">
      <c r="A254" s="43">
        <v>250</v>
      </c>
      <c r="B254" s="6" t="s">
        <v>299</v>
      </c>
      <c r="C254" s="7" t="s">
        <v>185</v>
      </c>
      <c r="D254" s="7"/>
      <c r="E254" s="8">
        <f>1.06*1.05</f>
        <v>1.1130000000000002</v>
      </c>
      <c r="F254" s="9">
        <v>0.23</v>
      </c>
      <c r="G254" s="39">
        <f t="shared" si="3"/>
        <v>0</v>
      </c>
    </row>
    <row r="255" spans="1:7" ht="33.75">
      <c r="A255" s="43">
        <v>251</v>
      </c>
      <c r="B255" s="6" t="s">
        <v>272</v>
      </c>
      <c r="C255" s="7" t="s">
        <v>185</v>
      </c>
      <c r="D255" s="7"/>
      <c r="E255" s="8">
        <f>2.1*1.05</f>
        <v>2.205</v>
      </c>
      <c r="F255" s="9">
        <v>0.23</v>
      </c>
      <c r="G255" s="39">
        <f t="shared" si="3"/>
        <v>0</v>
      </c>
    </row>
    <row r="256" spans="1:7" ht="22.5">
      <c r="A256" s="43">
        <v>252</v>
      </c>
      <c r="B256" s="6" t="s">
        <v>77</v>
      </c>
      <c r="C256" s="7" t="s">
        <v>185</v>
      </c>
      <c r="D256" s="7"/>
      <c r="E256" s="8">
        <f>1.99*1.05</f>
        <v>2.0895</v>
      </c>
      <c r="F256" s="9">
        <v>0.23</v>
      </c>
      <c r="G256" s="39">
        <f t="shared" si="3"/>
        <v>0</v>
      </c>
    </row>
    <row r="257" spans="1:7" ht="12.75">
      <c r="A257" s="43">
        <v>253</v>
      </c>
      <c r="B257" s="6" t="s">
        <v>76</v>
      </c>
      <c r="C257" s="7" t="s">
        <v>185</v>
      </c>
      <c r="D257" s="7"/>
      <c r="E257" s="8">
        <f>4.5*1.05</f>
        <v>4.7250000000000005</v>
      </c>
      <c r="F257" s="9">
        <v>0.23</v>
      </c>
      <c r="G257" s="39">
        <f t="shared" si="3"/>
        <v>0</v>
      </c>
    </row>
    <row r="258" spans="1:7" ht="22.5">
      <c r="A258" s="43">
        <v>254</v>
      </c>
      <c r="B258" s="6" t="s">
        <v>289</v>
      </c>
      <c r="C258" s="7" t="s">
        <v>185</v>
      </c>
      <c r="D258" s="7"/>
      <c r="E258" s="8">
        <f>0.41*1.05</f>
        <v>0.4305</v>
      </c>
      <c r="F258" s="9">
        <v>0.23</v>
      </c>
      <c r="G258" s="39">
        <f t="shared" si="3"/>
        <v>0</v>
      </c>
    </row>
    <row r="259" spans="1:7" ht="22.5">
      <c r="A259" s="43">
        <v>255</v>
      </c>
      <c r="B259" s="6" t="s">
        <v>290</v>
      </c>
      <c r="C259" s="7" t="s">
        <v>185</v>
      </c>
      <c r="D259" s="7"/>
      <c r="E259" s="8">
        <f>0.65*1.05</f>
        <v>0.6825000000000001</v>
      </c>
      <c r="F259" s="9">
        <v>0.23</v>
      </c>
      <c r="G259" s="39">
        <f t="shared" si="3"/>
        <v>0</v>
      </c>
    </row>
    <row r="260" spans="1:7" ht="12.75">
      <c r="A260" s="43">
        <v>256</v>
      </c>
      <c r="B260" s="6" t="s">
        <v>291</v>
      </c>
      <c r="C260" s="7" t="s">
        <v>185</v>
      </c>
      <c r="D260" s="7"/>
      <c r="E260" s="8">
        <f>0.6*1.05</f>
        <v>0.63</v>
      </c>
      <c r="F260" s="9">
        <v>0.23</v>
      </c>
      <c r="G260" s="39">
        <f t="shared" si="3"/>
        <v>0</v>
      </c>
    </row>
    <row r="261" spans="1:7" ht="12.75">
      <c r="A261" s="43">
        <v>257</v>
      </c>
      <c r="B261" s="6" t="s">
        <v>292</v>
      </c>
      <c r="C261" s="7" t="s">
        <v>185</v>
      </c>
      <c r="D261" s="7"/>
      <c r="E261" s="8">
        <f>0.42*1.05</f>
        <v>0.441</v>
      </c>
      <c r="F261" s="9">
        <v>0.23</v>
      </c>
      <c r="G261" s="39">
        <f t="shared" si="3"/>
        <v>0</v>
      </c>
    </row>
    <row r="262" spans="1:7" ht="12.75">
      <c r="A262" s="43">
        <v>258</v>
      </c>
      <c r="B262" s="6" t="s">
        <v>293</v>
      </c>
      <c r="C262" s="7" t="s">
        <v>185</v>
      </c>
      <c r="D262" s="7"/>
      <c r="E262" s="8">
        <f>1.12*1.05</f>
        <v>1.1760000000000002</v>
      </c>
      <c r="F262" s="9">
        <v>0.23</v>
      </c>
      <c r="G262" s="39">
        <f t="shared" si="3"/>
        <v>0</v>
      </c>
    </row>
    <row r="263" spans="1:7" ht="12.75">
      <c r="A263" s="43">
        <v>259</v>
      </c>
      <c r="B263" s="6" t="s">
        <v>78</v>
      </c>
      <c r="C263" s="7" t="s">
        <v>188</v>
      </c>
      <c r="D263" s="7"/>
      <c r="E263" s="8">
        <f>2.55*1.05</f>
        <v>2.6774999999999998</v>
      </c>
      <c r="F263" s="9">
        <v>0.23</v>
      </c>
      <c r="G263" s="39">
        <f t="shared" si="3"/>
        <v>0</v>
      </c>
    </row>
    <row r="264" spans="1:7" ht="22.5">
      <c r="A264" s="43">
        <v>260</v>
      </c>
      <c r="B264" s="6" t="s">
        <v>79</v>
      </c>
      <c r="C264" s="7" t="s">
        <v>185</v>
      </c>
      <c r="D264" s="7"/>
      <c r="E264" s="8">
        <f>0.5*1.05</f>
        <v>0.525</v>
      </c>
      <c r="F264" s="9">
        <v>0.23</v>
      </c>
      <c r="G264" s="39">
        <f t="shared" si="3"/>
        <v>0</v>
      </c>
    </row>
    <row r="265" spans="1:7" ht="41.25" customHeight="1">
      <c r="A265" s="43">
        <v>261</v>
      </c>
      <c r="B265" s="6" t="s">
        <v>80</v>
      </c>
      <c r="C265" s="7" t="s">
        <v>185</v>
      </c>
      <c r="D265" s="7"/>
      <c r="E265" s="8">
        <f>0.75*1.05</f>
        <v>0.7875000000000001</v>
      </c>
      <c r="F265" s="9">
        <v>0.23</v>
      </c>
      <c r="G265" s="39">
        <f t="shared" si="3"/>
        <v>0</v>
      </c>
    </row>
    <row r="266" spans="1:7" ht="12.75">
      <c r="A266" s="43">
        <v>262</v>
      </c>
      <c r="B266" s="6" t="s">
        <v>81</v>
      </c>
      <c r="C266" s="7" t="s">
        <v>188</v>
      </c>
      <c r="D266" s="7"/>
      <c r="E266" s="8">
        <f>7*1.05</f>
        <v>7.3500000000000005</v>
      </c>
      <c r="F266" s="9">
        <v>0.23</v>
      </c>
      <c r="G266" s="39">
        <f aca="true" t="shared" si="4" ref="G266:G329">D266*E266</f>
        <v>0</v>
      </c>
    </row>
    <row r="267" spans="1:7" ht="22.5">
      <c r="A267" s="43">
        <v>263</v>
      </c>
      <c r="B267" s="6" t="s">
        <v>294</v>
      </c>
      <c r="C267" s="7" t="s">
        <v>185</v>
      </c>
      <c r="D267" s="7"/>
      <c r="E267" s="8">
        <f>1*1.05</f>
        <v>1.05</v>
      </c>
      <c r="F267" s="9">
        <v>0.23</v>
      </c>
      <c r="G267" s="39">
        <f t="shared" si="4"/>
        <v>0</v>
      </c>
    </row>
    <row r="268" spans="1:7" ht="22.5">
      <c r="A268" s="43">
        <v>264</v>
      </c>
      <c r="B268" s="6" t="s">
        <v>295</v>
      </c>
      <c r="C268" s="7" t="s">
        <v>185</v>
      </c>
      <c r="D268" s="7"/>
      <c r="E268" s="8">
        <f>1.2*1.05</f>
        <v>1.26</v>
      </c>
      <c r="F268" s="9">
        <v>0.23</v>
      </c>
      <c r="G268" s="39">
        <f t="shared" si="4"/>
        <v>0</v>
      </c>
    </row>
    <row r="269" spans="1:7" ht="12.75">
      <c r="A269" s="43">
        <v>265</v>
      </c>
      <c r="B269" s="6" t="s">
        <v>313</v>
      </c>
      <c r="C269" s="7" t="s">
        <v>185</v>
      </c>
      <c r="D269" s="7"/>
      <c r="E269" s="8">
        <f>1*1.05</f>
        <v>1.05</v>
      </c>
      <c r="F269" s="9">
        <v>0.23</v>
      </c>
      <c r="G269" s="39">
        <f t="shared" si="4"/>
        <v>0</v>
      </c>
    </row>
    <row r="270" spans="1:7" ht="33.75">
      <c r="A270" s="43">
        <v>266</v>
      </c>
      <c r="B270" s="6" t="s">
        <v>314</v>
      </c>
      <c r="C270" s="7" t="s">
        <v>185</v>
      </c>
      <c r="D270" s="7"/>
      <c r="E270" s="8">
        <f>1.9*1.05</f>
        <v>1.9949999999999999</v>
      </c>
      <c r="F270" s="9">
        <v>0.23</v>
      </c>
      <c r="G270" s="39">
        <f t="shared" si="4"/>
        <v>0</v>
      </c>
    </row>
    <row r="271" spans="1:7" ht="22.5">
      <c r="A271" s="43">
        <v>267</v>
      </c>
      <c r="B271" s="6" t="s">
        <v>315</v>
      </c>
      <c r="C271" s="7" t="s">
        <v>185</v>
      </c>
      <c r="D271" s="7"/>
      <c r="E271" s="8">
        <f>6.5*1.05</f>
        <v>6.825</v>
      </c>
      <c r="F271" s="9">
        <v>0.23</v>
      </c>
      <c r="G271" s="39">
        <f t="shared" si="4"/>
        <v>0</v>
      </c>
    </row>
    <row r="272" spans="1:7" ht="22.5">
      <c r="A272" s="43">
        <v>268</v>
      </c>
      <c r="B272" s="6" t="s">
        <v>318</v>
      </c>
      <c r="C272" s="7" t="s">
        <v>185</v>
      </c>
      <c r="D272" s="7"/>
      <c r="E272" s="8">
        <f>1.85*1.05</f>
        <v>1.9425000000000001</v>
      </c>
      <c r="F272" s="9">
        <v>0.23</v>
      </c>
      <c r="G272" s="39">
        <f t="shared" si="4"/>
        <v>0</v>
      </c>
    </row>
    <row r="273" spans="1:7" ht="22.5">
      <c r="A273" s="43">
        <v>269</v>
      </c>
      <c r="B273" s="6" t="s">
        <v>316</v>
      </c>
      <c r="C273" s="7" t="s">
        <v>185</v>
      </c>
      <c r="D273" s="7"/>
      <c r="E273" s="8">
        <f>2.45*1.05</f>
        <v>2.5725000000000002</v>
      </c>
      <c r="F273" s="9">
        <v>0.23</v>
      </c>
      <c r="G273" s="39">
        <f t="shared" si="4"/>
        <v>0</v>
      </c>
    </row>
    <row r="274" spans="1:7" ht="12.75">
      <c r="A274" s="43">
        <v>270</v>
      </c>
      <c r="B274" s="6" t="s">
        <v>317</v>
      </c>
      <c r="C274" s="7" t="s">
        <v>185</v>
      </c>
      <c r="D274" s="7"/>
      <c r="E274" s="8">
        <f>2.45*1.05</f>
        <v>2.5725000000000002</v>
      </c>
      <c r="F274" s="9">
        <v>0.23</v>
      </c>
      <c r="G274" s="39">
        <f t="shared" si="4"/>
        <v>0</v>
      </c>
    </row>
    <row r="275" spans="1:7" ht="22.5">
      <c r="A275" s="43">
        <v>271</v>
      </c>
      <c r="B275" s="6" t="s">
        <v>381</v>
      </c>
      <c r="C275" s="7" t="s">
        <v>185</v>
      </c>
      <c r="D275" s="7"/>
      <c r="E275" s="8">
        <f>0.7*1.05</f>
        <v>0.735</v>
      </c>
      <c r="F275" s="9">
        <v>0.23</v>
      </c>
      <c r="G275" s="39">
        <f t="shared" si="4"/>
        <v>0</v>
      </c>
    </row>
    <row r="276" spans="1:7" ht="22.5">
      <c r="A276" s="43">
        <v>272</v>
      </c>
      <c r="B276" s="6" t="s">
        <v>319</v>
      </c>
      <c r="C276" s="7" t="s">
        <v>188</v>
      </c>
      <c r="D276" s="7"/>
      <c r="E276" s="8">
        <f>0.65*1.05</f>
        <v>0.6825000000000001</v>
      </c>
      <c r="F276" s="9">
        <v>0.23</v>
      </c>
      <c r="G276" s="39">
        <f t="shared" si="4"/>
        <v>0</v>
      </c>
    </row>
    <row r="277" spans="1:7" ht="22.5">
      <c r="A277" s="43">
        <v>273</v>
      </c>
      <c r="B277" s="6" t="s">
        <v>320</v>
      </c>
      <c r="C277" s="7" t="s">
        <v>188</v>
      </c>
      <c r="D277" s="7"/>
      <c r="E277" s="8">
        <f>1.05*1.05</f>
        <v>1.1025</v>
      </c>
      <c r="F277" s="9">
        <v>0.23</v>
      </c>
      <c r="G277" s="39">
        <f t="shared" si="4"/>
        <v>0</v>
      </c>
    </row>
    <row r="278" spans="1:7" ht="22.5">
      <c r="A278" s="43">
        <v>274</v>
      </c>
      <c r="B278" s="6" t="s">
        <v>321</v>
      </c>
      <c r="C278" s="7" t="s">
        <v>188</v>
      </c>
      <c r="D278" s="7"/>
      <c r="E278" s="8">
        <f>1.4*1.05</f>
        <v>1.47</v>
      </c>
      <c r="F278" s="9">
        <v>0.23</v>
      </c>
      <c r="G278" s="39">
        <f t="shared" si="4"/>
        <v>0</v>
      </c>
    </row>
    <row r="279" spans="1:7" ht="22.5">
      <c r="A279" s="43">
        <v>275</v>
      </c>
      <c r="B279" s="6" t="s">
        <v>322</v>
      </c>
      <c r="C279" s="7" t="s">
        <v>188</v>
      </c>
      <c r="D279" s="7"/>
      <c r="E279" s="8">
        <f>2.3*1.05</f>
        <v>2.415</v>
      </c>
      <c r="F279" s="9">
        <v>0.23</v>
      </c>
      <c r="G279" s="39">
        <f t="shared" si="4"/>
        <v>0</v>
      </c>
    </row>
    <row r="280" spans="1:7" ht="22.5">
      <c r="A280" s="43">
        <v>276</v>
      </c>
      <c r="B280" s="6" t="s">
        <v>161</v>
      </c>
      <c r="C280" s="7" t="s">
        <v>188</v>
      </c>
      <c r="D280" s="7"/>
      <c r="E280" s="8">
        <f>3.25*1.05</f>
        <v>3.4125</v>
      </c>
      <c r="F280" s="9">
        <v>0.23</v>
      </c>
      <c r="G280" s="39">
        <f t="shared" si="4"/>
        <v>0</v>
      </c>
    </row>
    <row r="281" spans="1:7" ht="12.75">
      <c r="A281" s="43">
        <v>277</v>
      </c>
      <c r="B281" s="6" t="s">
        <v>336</v>
      </c>
      <c r="C281" s="7" t="s">
        <v>188</v>
      </c>
      <c r="D281" s="7"/>
      <c r="E281" s="8">
        <f>0.45*1.05</f>
        <v>0.47250000000000003</v>
      </c>
      <c r="F281" s="9">
        <v>0.23</v>
      </c>
      <c r="G281" s="39">
        <f t="shared" si="4"/>
        <v>0</v>
      </c>
    </row>
    <row r="282" spans="1:7" ht="12.75">
      <c r="A282" s="43">
        <v>278</v>
      </c>
      <c r="B282" s="6" t="s">
        <v>337</v>
      </c>
      <c r="C282" s="7" t="s">
        <v>188</v>
      </c>
      <c r="D282" s="7"/>
      <c r="E282" s="8">
        <f>0.95*1.05</f>
        <v>0.9974999999999999</v>
      </c>
      <c r="F282" s="9">
        <v>0.23</v>
      </c>
      <c r="G282" s="39">
        <f t="shared" si="4"/>
        <v>0</v>
      </c>
    </row>
    <row r="283" spans="1:7" ht="22.5">
      <c r="A283" s="43">
        <v>279</v>
      </c>
      <c r="B283" s="10" t="s">
        <v>286</v>
      </c>
      <c r="C283" s="7" t="s">
        <v>185</v>
      </c>
      <c r="D283" s="7"/>
      <c r="E283" s="8">
        <f>10*1.05</f>
        <v>10.5</v>
      </c>
      <c r="F283" s="9">
        <v>0.23</v>
      </c>
      <c r="G283" s="39">
        <f t="shared" si="4"/>
        <v>0</v>
      </c>
    </row>
    <row r="284" spans="1:7" ht="12.75">
      <c r="A284" s="43">
        <v>280</v>
      </c>
      <c r="B284" s="6" t="s">
        <v>323</v>
      </c>
      <c r="C284" s="7" t="s">
        <v>188</v>
      </c>
      <c r="D284" s="7"/>
      <c r="E284" s="8">
        <f>17.1*1.05</f>
        <v>17.955000000000002</v>
      </c>
      <c r="F284" s="9">
        <v>0.23</v>
      </c>
      <c r="G284" s="39">
        <f t="shared" si="4"/>
        <v>0</v>
      </c>
    </row>
    <row r="285" spans="1:7" ht="14.25" customHeight="1">
      <c r="A285" s="43">
        <v>281</v>
      </c>
      <c r="B285" s="6" t="s">
        <v>324</v>
      </c>
      <c r="C285" s="7" t="s">
        <v>188</v>
      </c>
      <c r="D285" s="7"/>
      <c r="E285" s="8">
        <f>1.8*1.05</f>
        <v>1.8900000000000001</v>
      </c>
      <c r="F285" s="9">
        <v>0.23</v>
      </c>
      <c r="G285" s="39">
        <f t="shared" si="4"/>
        <v>0</v>
      </c>
    </row>
    <row r="286" spans="1:7" ht="12.75">
      <c r="A286" s="43">
        <v>282</v>
      </c>
      <c r="B286" s="6" t="s">
        <v>325</v>
      </c>
      <c r="C286" s="7" t="s">
        <v>188</v>
      </c>
      <c r="D286" s="7"/>
      <c r="E286" s="8">
        <f>0.35*1.05</f>
        <v>0.3675</v>
      </c>
      <c r="F286" s="9">
        <v>0.23</v>
      </c>
      <c r="G286" s="39">
        <f t="shared" si="4"/>
        <v>0</v>
      </c>
    </row>
    <row r="287" spans="1:7" ht="12.75">
      <c r="A287" s="43">
        <v>283</v>
      </c>
      <c r="B287" s="6" t="s">
        <v>338</v>
      </c>
      <c r="C287" s="7" t="s">
        <v>188</v>
      </c>
      <c r="D287" s="7"/>
      <c r="E287" s="8">
        <f>0.85*1.05</f>
        <v>0.8925</v>
      </c>
      <c r="F287" s="9">
        <v>0.23</v>
      </c>
      <c r="G287" s="39">
        <f t="shared" si="4"/>
        <v>0</v>
      </c>
    </row>
    <row r="288" spans="1:7" s="1" customFormat="1" ht="12.75">
      <c r="A288" s="44">
        <v>284</v>
      </c>
      <c r="B288" s="11" t="s">
        <v>307</v>
      </c>
      <c r="C288" s="12" t="s">
        <v>185</v>
      </c>
      <c r="D288" s="12"/>
      <c r="E288" s="8">
        <f>0.5*1.05</f>
        <v>0.525</v>
      </c>
      <c r="F288" s="9">
        <v>0.23</v>
      </c>
      <c r="G288" s="39">
        <f t="shared" si="4"/>
        <v>0</v>
      </c>
    </row>
    <row r="289" spans="1:7" ht="22.5">
      <c r="A289" s="43">
        <v>285</v>
      </c>
      <c r="B289" s="6" t="s">
        <v>339</v>
      </c>
      <c r="C289" s="7" t="s">
        <v>185</v>
      </c>
      <c r="D289" s="7"/>
      <c r="E289" s="8">
        <f>2.1*1.05</f>
        <v>2.205</v>
      </c>
      <c r="F289" s="9">
        <v>0.23</v>
      </c>
      <c r="G289" s="39">
        <f t="shared" si="4"/>
        <v>0</v>
      </c>
    </row>
    <row r="290" spans="1:7" ht="12.75">
      <c r="A290" s="43">
        <v>286</v>
      </c>
      <c r="B290" s="6" t="s">
        <v>340</v>
      </c>
      <c r="C290" s="7" t="s">
        <v>185</v>
      </c>
      <c r="D290" s="7"/>
      <c r="E290" s="8">
        <f>1.4*1.05</f>
        <v>1.47</v>
      </c>
      <c r="F290" s="9">
        <v>0.23</v>
      </c>
      <c r="G290" s="39">
        <f t="shared" si="4"/>
        <v>0</v>
      </c>
    </row>
    <row r="291" spans="1:7" ht="12.75">
      <c r="A291" s="43">
        <v>287</v>
      </c>
      <c r="B291" s="6" t="s">
        <v>341</v>
      </c>
      <c r="C291" s="7" t="s">
        <v>185</v>
      </c>
      <c r="D291" s="7"/>
      <c r="E291" s="8">
        <f>2.7*1.05</f>
        <v>2.8350000000000004</v>
      </c>
      <c r="F291" s="9">
        <v>0.23</v>
      </c>
      <c r="G291" s="39">
        <f t="shared" si="4"/>
        <v>0</v>
      </c>
    </row>
    <row r="292" spans="1:9" ht="25.5" customHeight="1">
      <c r="A292" s="43">
        <v>288</v>
      </c>
      <c r="B292" s="6" t="s">
        <v>342</v>
      </c>
      <c r="C292" s="7" t="s">
        <v>185</v>
      </c>
      <c r="D292" s="7"/>
      <c r="E292" s="8">
        <f>2.85*1.05</f>
        <v>2.9925</v>
      </c>
      <c r="F292" s="9">
        <v>0.23</v>
      </c>
      <c r="G292" s="39">
        <f t="shared" si="4"/>
        <v>0</v>
      </c>
      <c r="H292" s="23"/>
      <c r="I292" s="23"/>
    </row>
    <row r="293" spans="1:9" ht="27" customHeight="1">
      <c r="A293" s="43">
        <v>289</v>
      </c>
      <c r="B293" s="6" t="s">
        <v>343</v>
      </c>
      <c r="C293" s="7" t="s">
        <v>185</v>
      </c>
      <c r="D293" s="7"/>
      <c r="E293" s="8">
        <f>6*1.05</f>
        <v>6.300000000000001</v>
      </c>
      <c r="F293" s="9">
        <v>0.23</v>
      </c>
      <c r="G293" s="39">
        <f t="shared" si="4"/>
        <v>0</v>
      </c>
      <c r="H293" s="23"/>
      <c r="I293" s="23"/>
    </row>
    <row r="294" spans="1:7" ht="12.75">
      <c r="A294" s="43">
        <v>290</v>
      </c>
      <c r="B294" s="6" t="s">
        <v>344</v>
      </c>
      <c r="C294" s="7" t="s">
        <v>185</v>
      </c>
      <c r="D294" s="7"/>
      <c r="E294" s="8">
        <f>23.4*1.05</f>
        <v>24.57</v>
      </c>
      <c r="F294" s="9">
        <v>0.23</v>
      </c>
      <c r="G294" s="39">
        <f t="shared" si="4"/>
        <v>0</v>
      </c>
    </row>
    <row r="295" spans="1:7" ht="12.75">
      <c r="A295" s="43">
        <v>291</v>
      </c>
      <c r="B295" s="6" t="s">
        <v>326</v>
      </c>
      <c r="C295" s="7" t="s">
        <v>188</v>
      </c>
      <c r="D295" s="7"/>
      <c r="E295" s="8">
        <f>1.25*1.05</f>
        <v>1.3125</v>
      </c>
      <c r="F295" s="9">
        <v>0.23</v>
      </c>
      <c r="G295" s="39">
        <f t="shared" si="4"/>
        <v>0</v>
      </c>
    </row>
    <row r="296" spans="1:7" ht="12.75">
      <c r="A296" s="43">
        <v>292</v>
      </c>
      <c r="B296" s="6" t="s">
        <v>345</v>
      </c>
      <c r="C296" s="7" t="s">
        <v>188</v>
      </c>
      <c r="D296" s="7"/>
      <c r="E296" s="8">
        <f>1.4*1.05</f>
        <v>1.47</v>
      </c>
      <c r="F296" s="9">
        <v>0.23</v>
      </c>
      <c r="G296" s="39">
        <f t="shared" si="4"/>
        <v>0</v>
      </c>
    </row>
    <row r="297" spans="1:7" ht="12.75">
      <c r="A297" s="43">
        <v>293</v>
      </c>
      <c r="B297" s="6" t="s">
        <v>346</v>
      </c>
      <c r="C297" s="7" t="s">
        <v>188</v>
      </c>
      <c r="D297" s="7"/>
      <c r="E297" s="8">
        <f>0.32*1.05</f>
        <v>0.336</v>
      </c>
      <c r="F297" s="9">
        <v>0.23</v>
      </c>
      <c r="G297" s="39">
        <f t="shared" si="4"/>
        <v>0</v>
      </c>
    </row>
    <row r="298" spans="1:7" ht="12.75">
      <c r="A298" s="43">
        <v>294</v>
      </c>
      <c r="B298" s="6" t="s">
        <v>327</v>
      </c>
      <c r="C298" s="7" t="s">
        <v>188</v>
      </c>
      <c r="D298" s="7"/>
      <c r="E298" s="8">
        <f>1*1.05</f>
        <v>1.05</v>
      </c>
      <c r="F298" s="9">
        <v>0.23</v>
      </c>
      <c r="G298" s="39">
        <f t="shared" si="4"/>
        <v>0</v>
      </c>
    </row>
    <row r="299" spans="1:7" ht="12.75">
      <c r="A299" s="43">
        <v>295</v>
      </c>
      <c r="B299" s="6" t="s">
        <v>328</v>
      </c>
      <c r="C299" s="7" t="s">
        <v>188</v>
      </c>
      <c r="D299" s="7"/>
      <c r="E299" s="8">
        <f>0.3*1.05</f>
        <v>0.315</v>
      </c>
      <c r="F299" s="9">
        <v>0.23</v>
      </c>
      <c r="G299" s="39">
        <f t="shared" si="4"/>
        <v>0</v>
      </c>
    </row>
    <row r="300" spans="1:7" ht="12.75">
      <c r="A300" s="43">
        <v>296</v>
      </c>
      <c r="B300" s="6" t="s">
        <v>329</v>
      </c>
      <c r="C300" s="7" t="s">
        <v>188</v>
      </c>
      <c r="D300" s="7"/>
      <c r="E300" s="8">
        <f>0.5*1.05</f>
        <v>0.525</v>
      </c>
      <c r="F300" s="9">
        <v>0.23</v>
      </c>
      <c r="G300" s="39">
        <f t="shared" si="4"/>
        <v>0</v>
      </c>
    </row>
    <row r="301" spans="1:7" ht="22.5">
      <c r="A301" s="43">
        <v>297</v>
      </c>
      <c r="B301" s="6" t="s">
        <v>347</v>
      </c>
      <c r="C301" s="7" t="s">
        <v>185</v>
      </c>
      <c r="D301" s="7"/>
      <c r="E301" s="8">
        <f>0.75*1.05</f>
        <v>0.7875000000000001</v>
      </c>
      <c r="F301" s="9">
        <v>0.23</v>
      </c>
      <c r="G301" s="39">
        <f t="shared" si="4"/>
        <v>0</v>
      </c>
    </row>
    <row r="302" spans="1:9" ht="25.5" customHeight="1">
      <c r="A302" s="43">
        <v>298</v>
      </c>
      <c r="B302" s="6" t="s">
        <v>348</v>
      </c>
      <c r="C302" s="7" t="s">
        <v>185</v>
      </c>
      <c r="D302" s="7"/>
      <c r="E302" s="8">
        <f>5.65*1.05</f>
        <v>5.932500000000001</v>
      </c>
      <c r="F302" s="9">
        <v>0.23</v>
      </c>
      <c r="G302" s="39">
        <f t="shared" si="4"/>
        <v>0</v>
      </c>
      <c r="H302" s="23"/>
      <c r="I302" s="23"/>
    </row>
    <row r="303" spans="1:9" ht="29.25" customHeight="1">
      <c r="A303" s="43">
        <v>299</v>
      </c>
      <c r="B303" s="6" t="s">
        <v>82</v>
      </c>
      <c r="C303" s="7" t="s">
        <v>185</v>
      </c>
      <c r="D303" s="7"/>
      <c r="E303" s="8">
        <f>26.1*1.05</f>
        <v>27.405</v>
      </c>
      <c r="F303" s="9">
        <v>0.23</v>
      </c>
      <c r="G303" s="39">
        <f t="shared" si="4"/>
        <v>0</v>
      </c>
      <c r="H303" s="23"/>
      <c r="I303" s="23"/>
    </row>
    <row r="304" spans="1:7" ht="36.75" customHeight="1">
      <c r="A304" s="43">
        <v>300</v>
      </c>
      <c r="B304" s="6" t="s">
        <v>83</v>
      </c>
      <c r="C304" s="7" t="s">
        <v>188</v>
      </c>
      <c r="D304" s="7"/>
      <c r="E304" s="8">
        <f>4.95*1.05</f>
        <v>5.197500000000001</v>
      </c>
      <c r="F304" s="9">
        <v>0.23</v>
      </c>
      <c r="G304" s="39">
        <f t="shared" si="4"/>
        <v>0</v>
      </c>
    </row>
    <row r="305" spans="1:7" ht="22.5">
      <c r="A305" s="43">
        <v>301</v>
      </c>
      <c r="B305" s="6" t="s">
        <v>84</v>
      </c>
      <c r="C305" s="7" t="s">
        <v>188</v>
      </c>
      <c r="D305" s="7"/>
      <c r="E305" s="8">
        <f>5.8*1.05</f>
        <v>6.09</v>
      </c>
      <c r="F305" s="9">
        <v>0.23</v>
      </c>
      <c r="G305" s="39">
        <f t="shared" si="4"/>
        <v>0</v>
      </c>
    </row>
    <row r="306" spans="1:7" s="1" customFormat="1" ht="45">
      <c r="A306" s="44">
        <v>302</v>
      </c>
      <c r="B306" s="11" t="s">
        <v>281</v>
      </c>
      <c r="C306" s="12" t="s">
        <v>185</v>
      </c>
      <c r="D306" s="12"/>
      <c r="E306" s="8">
        <f>10.4*1.05</f>
        <v>10.920000000000002</v>
      </c>
      <c r="F306" s="9">
        <v>0.23</v>
      </c>
      <c r="G306" s="39">
        <f t="shared" si="4"/>
        <v>0</v>
      </c>
    </row>
    <row r="307" spans="1:7" s="1" customFormat="1" ht="33.75">
      <c r="A307" s="44">
        <v>303</v>
      </c>
      <c r="B307" s="11" t="s">
        <v>282</v>
      </c>
      <c r="C307" s="12" t="s">
        <v>185</v>
      </c>
      <c r="D307" s="12"/>
      <c r="E307" s="8">
        <f>10*1.05</f>
        <v>10.5</v>
      </c>
      <c r="F307" s="9">
        <v>0.23</v>
      </c>
      <c r="G307" s="39">
        <f t="shared" si="4"/>
        <v>0</v>
      </c>
    </row>
    <row r="308" spans="1:7" ht="12.75">
      <c r="A308" s="43">
        <v>304</v>
      </c>
      <c r="B308" s="6" t="s">
        <v>85</v>
      </c>
      <c r="C308" s="7" t="s">
        <v>185</v>
      </c>
      <c r="D308" s="7"/>
      <c r="E308" s="8">
        <f>5.25*1.05</f>
        <v>5.5125</v>
      </c>
      <c r="F308" s="9">
        <v>0.23</v>
      </c>
      <c r="G308" s="39">
        <f t="shared" si="4"/>
        <v>0</v>
      </c>
    </row>
    <row r="309" spans="1:7" ht="12.75">
      <c r="A309" s="43">
        <v>305</v>
      </c>
      <c r="B309" s="6" t="s">
        <v>86</v>
      </c>
      <c r="C309" s="7" t="s">
        <v>185</v>
      </c>
      <c r="D309" s="7"/>
      <c r="E309" s="8">
        <f>0.88*1.05</f>
        <v>0.924</v>
      </c>
      <c r="F309" s="9">
        <v>0.23</v>
      </c>
      <c r="G309" s="39">
        <f t="shared" si="4"/>
        <v>0</v>
      </c>
    </row>
    <row r="310" spans="1:7" ht="22.5">
      <c r="A310" s="43">
        <v>306</v>
      </c>
      <c r="B310" s="6" t="s">
        <v>88</v>
      </c>
      <c r="C310" s="7" t="s">
        <v>87</v>
      </c>
      <c r="D310" s="7"/>
      <c r="E310" s="8">
        <f>23.1*1.05</f>
        <v>24.255000000000003</v>
      </c>
      <c r="F310" s="9">
        <v>0.23</v>
      </c>
      <c r="G310" s="39">
        <f t="shared" si="4"/>
        <v>0</v>
      </c>
    </row>
    <row r="311" spans="1:7" ht="22.5">
      <c r="A311" s="43">
        <v>307</v>
      </c>
      <c r="B311" s="6" t="s">
        <v>89</v>
      </c>
      <c r="C311" s="7" t="s">
        <v>185</v>
      </c>
      <c r="D311" s="7"/>
      <c r="E311" s="8">
        <f>1.55*1.05</f>
        <v>1.6275000000000002</v>
      </c>
      <c r="F311" s="9">
        <v>0.23</v>
      </c>
      <c r="G311" s="39">
        <f t="shared" si="4"/>
        <v>0</v>
      </c>
    </row>
    <row r="312" spans="1:7" ht="22.5">
      <c r="A312" s="43">
        <v>308</v>
      </c>
      <c r="B312" s="6" t="s">
        <v>90</v>
      </c>
      <c r="C312" s="7" t="s">
        <v>185</v>
      </c>
      <c r="D312" s="7"/>
      <c r="E312" s="8">
        <f>1.7*1.05</f>
        <v>1.785</v>
      </c>
      <c r="F312" s="9">
        <v>0.23</v>
      </c>
      <c r="G312" s="39">
        <f t="shared" si="4"/>
        <v>0</v>
      </c>
    </row>
    <row r="313" spans="1:7" ht="12.75">
      <c r="A313" s="43">
        <v>309</v>
      </c>
      <c r="B313" s="6" t="s">
        <v>91</v>
      </c>
      <c r="C313" s="7" t="s">
        <v>185</v>
      </c>
      <c r="D313" s="7"/>
      <c r="E313" s="8">
        <f>1.4*1.05</f>
        <v>1.47</v>
      </c>
      <c r="F313" s="9">
        <v>0.23</v>
      </c>
      <c r="G313" s="39">
        <f t="shared" si="4"/>
        <v>0</v>
      </c>
    </row>
    <row r="314" spans="1:7" ht="22.5">
      <c r="A314" s="43">
        <v>310</v>
      </c>
      <c r="B314" s="6" t="s">
        <v>92</v>
      </c>
      <c r="C314" s="7" t="s">
        <v>87</v>
      </c>
      <c r="D314" s="7"/>
      <c r="E314" s="8">
        <f>26.1*1.05</f>
        <v>27.405</v>
      </c>
      <c r="F314" s="9">
        <v>0.23</v>
      </c>
      <c r="G314" s="39">
        <f t="shared" si="4"/>
        <v>0</v>
      </c>
    </row>
    <row r="315" spans="1:7" ht="22.5">
      <c r="A315" s="43">
        <v>311</v>
      </c>
      <c r="B315" s="6" t="s">
        <v>93</v>
      </c>
      <c r="C315" s="7" t="s">
        <v>185</v>
      </c>
      <c r="D315" s="7"/>
      <c r="E315" s="8">
        <f>0.95*1.05</f>
        <v>0.9974999999999999</v>
      </c>
      <c r="F315" s="9">
        <v>0.23</v>
      </c>
      <c r="G315" s="39">
        <f t="shared" si="4"/>
        <v>0</v>
      </c>
    </row>
    <row r="316" spans="1:7" ht="12.75">
      <c r="A316" s="43">
        <v>312</v>
      </c>
      <c r="B316" s="6" t="s">
        <v>94</v>
      </c>
      <c r="C316" s="7" t="s">
        <v>185</v>
      </c>
      <c r="D316" s="7"/>
      <c r="E316" s="8">
        <f>1.8*1.05</f>
        <v>1.8900000000000001</v>
      </c>
      <c r="F316" s="9">
        <v>0.23</v>
      </c>
      <c r="G316" s="39">
        <f t="shared" si="4"/>
        <v>0</v>
      </c>
    </row>
    <row r="317" spans="1:7" ht="22.5">
      <c r="A317" s="43">
        <v>313</v>
      </c>
      <c r="B317" s="6" t="s">
        <v>95</v>
      </c>
      <c r="C317" s="7" t="s">
        <v>185</v>
      </c>
      <c r="D317" s="7"/>
      <c r="E317" s="8">
        <f>0.95*1.05</f>
        <v>0.9974999999999999</v>
      </c>
      <c r="F317" s="9">
        <v>0.23</v>
      </c>
      <c r="G317" s="39">
        <f t="shared" si="4"/>
        <v>0</v>
      </c>
    </row>
    <row r="318" spans="1:7" ht="22.5">
      <c r="A318" s="43">
        <v>314</v>
      </c>
      <c r="B318" s="6" t="s">
        <v>96</v>
      </c>
      <c r="C318" s="7" t="s">
        <v>87</v>
      </c>
      <c r="D318" s="7"/>
      <c r="E318" s="8">
        <f>13.1*1.05</f>
        <v>13.755</v>
      </c>
      <c r="F318" s="9">
        <v>0.23</v>
      </c>
      <c r="G318" s="39">
        <f t="shared" si="4"/>
        <v>0</v>
      </c>
    </row>
    <row r="319" spans="1:7" ht="12.75">
      <c r="A319" s="43">
        <v>315</v>
      </c>
      <c r="B319" s="6" t="s">
        <v>97</v>
      </c>
      <c r="C319" s="7" t="s">
        <v>185</v>
      </c>
      <c r="D319" s="7"/>
      <c r="E319" s="8">
        <f>1.8*1.05</f>
        <v>1.8900000000000001</v>
      </c>
      <c r="F319" s="9">
        <v>0.23</v>
      </c>
      <c r="G319" s="39">
        <f t="shared" si="4"/>
        <v>0</v>
      </c>
    </row>
    <row r="320" spans="1:7" ht="12.75">
      <c r="A320" s="43">
        <v>316</v>
      </c>
      <c r="B320" s="6" t="s">
        <v>98</v>
      </c>
      <c r="C320" s="7" t="s">
        <v>185</v>
      </c>
      <c r="D320" s="7"/>
      <c r="E320" s="8">
        <f>41*1.05</f>
        <v>43.050000000000004</v>
      </c>
      <c r="F320" s="9">
        <v>0.23</v>
      </c>
      <c r="G320" s="39">
        <f t="shared" si="4"/>
        <v>0</v>
      </c>
    </row>
    <row r="321" spans="1:7" ht="12.75">
      <c r="A321" s="43">
        <v>317</v>
      </c>
      <c r="B321" s="6" t="s">
        <v>99</v>
      </c>
      <c r="C321" s="7" t="s">
        <v>185</v>
      </c>
      <c r="D321" s="7"/>
      <c r="E321" s="8">
        <f>0.04*1.05</f>
        <v>0.042</v>
      </c>
      <c r="F321" s="9">
        <v>0.23</v>
      </c>
      <c r="G321" s="39">
        <f t="shared" si="4"/>
        <v>0</v>
      </c>
    </row>
    <row r="322" spans="1:7" ht="12.75">
      <c r="A322" s="43">
        <v>318</v>
      </c>
      <c r="B322" s="6" t="s">
        <v>100</v>
      </c>
      <c r="C322" s="7" t="s">
        <v>188</v>
      </c>
      <c r="D322" s="7"/>
      <c r="E322" s="8">
        <f>0.7*1.05</f>
        <v>0.735</v>
      </c>
      <c r="F322" s="9">
        <v>0.23</v>
      </c>
      <c r="G322" s="39">
        <f t="shared" si="4"/>
        <v>0</v>
      </c>
    </row>
    <row r="323" spans="1:7" ht="12.75">
      <c r="A323" s="43">
        <v>319</v>
      </c>
      <c r="B323" s="6" t="s">
        <v>101</v>
      </c>
      <c r="C323" s="7" t="s">
        <v>185</v>
      </c>
      <c r="D323" s="7"/>
      <c r="E323" s="8">
        <f>0.5*1.05</f>
        <v>0.525</v>
      </c>
      <c r="F323" s="9">
        <v>0.23</v>
      </c>
      <c r="G323" s="39">
        <f t="shared" si="4"/>
        <v>0</v>
      </c>
    </row>
    <row r="324" spans="1:7" ht="12.75">
      <c r="A324" s="43">
        <v>320</v>
      </c>
      <c r="B324" s="6" t="s">
        <v>102</v>
      </c>
      <c r="C324" s="7" t="s">
        <v>185</v>
      </c>
      <c r="D324" s="7"/>
      <c r="E324" s="8">
        <f>1.45*1.05</f>
        <v>1.5225</v>
      </c>
      <c r="F324" s="9">
        <v>0.23</v>
      </c>
      <c r="G324" s="39">
        <f t="shared" si="4"/>
        <v>0</v>
      </c>
    </row>
    <row r="325" spans="1:7" ht="22.5">
      <c r="A325" s="43">
        <v>321</v>
      </c>
      <c r="B325" s="6" t="s">
        <v>103</v>
      </c>
      <c r="C325" s="7" t="s">
        <v>185</v>
      </c>
      <c r="D325" s="7"/>
      <c r="E325" s="8">
        <f>0.4*1.05</f>
        <v>0.42000000000000004</v>
      </c>
      <c r="F325" s="9">
        <v>0.23</v>
      </c>
      <c r="G325" s="39">
        <f t="shared" si="4"/>
        <v>0</v>
      </c>
    </row>
    <row r="326" spans="1:7" ht="22.5">
      <c r="A326" s="43">
        <v>322</v>
      </c>
      <c r="B326" s="6" t="s">
        <v>104</v>
      </c>
      <c r="C326" s="7" t="s">
        <v>185</v>
      </c>
      <c r="D326" s="7"/>
      <c r="E326" s="8">
        <f>0.4*1.05</f>
        <v>0.42000000000000004</v>
      </c>
      <c r="F326" s="9">
        <v>0.23</v>
      </c>
      <c r="G326" s="39">
        <f t="shared" si="4"/>
        <v>0</v>
      </c>
    </row>
    <row r="327" spans="1:7" ht="22.5">
      <c r="A327" s="43">
        <v>323</v>
      </c>
      <c r="B327" s="6" t="s">
        <v>105</v>
      </c>
      <c r="C327" s="15" t="s">
        <v>185</v>
      </c>
      <c r="D327" s="15"/>
      <c r="E327" s="8">
        <f>1.8*1.05</f>
        <v>1.8900000000000001</v>
      </c>
      <c r="F327" s="9">
        <v>0.23</v>
      </c>
      <c r="G327" s="39">
        <f t="shared" si="4"/>
        <v>0</v>
      </c>
    </row>
    <row r="328" spans="1:7" ht="22.5">
      <c r="A328" s="43">
        <v>324</v>
      </c>
      <c r="B328" s="6" t="s">
        <v>106</v>
      </c>
      <c r="C328" s="7" t="s">
        <v>185</v>
      </c>
      <c r="D328" s="7"/>
      <c r="E328" s="8">
        <f>5.1*1.05</f>
        <v>5.3549999999999995</v>
      </c>
      <c r="F328" s="9">
        <v>0.23</v>
      </c>
      <c r="G328" s="39">
        <f t="shared" si="4"/>
        <v>0</v>
      </c>
    </row>
    <row r="329" spans="1:7" ht="22.5">
      <c r="A329" s="43">
        <v>325</v>
      </c>
      <c r="B329" s="6" t="s">
        <v>107</v>
      </c>
      <c r="C329" s="7" t="s">
        <v>185</v>
      </c>
      <c r="D329" s="7"/>
      <c r="E329" s="8">
        <f>0.99*1.05</f>
        <v>1.0395</v>
      </c>
      <c r="F329" s="9">
        <v>0.23</v>
      </c>
      <c r="G329" s="39">
        <f t="shared" si="4"/>
        <v>0</v>
      </c>
    </row>
    <row r="330" spans="1:7" ht="12.75">
      <c r="A330" s="43">
        <v>326</v>
      </c>
      <c r="B330" s="6" t="s">
        <v>331</v>
      </c>
      <c r="C330" s="7" t="s">
        <v>185</v>
      </c>
      <c r="D330" s="7"/>
      <c r="E330" s="8">
        <f>1.05*1.05</f>
        <v>1.1025</v>
      </c>
      <c r="F330" s="9">
        <v>0.23</v>
      </c>
      <c r="G330" s="39">
        <f aca="true" t="shared" si="5" ref="G330:G376">D330*E330</f>
        <v>0</v>
      </c>
    </row>
    <row r="331" spans="1:7" s="1" customFormat="1" ht="12.75">
      <c r="A331" s="44">
        <v>327</v>
      </c>
      <c r="B331" s="11" t="s">
        <v>300</v>
      </c>
      <c r="C331" s="12" t="s">
        <v>185</v>
      </c>
      <c r="D331" s="12"/>
      <c r="E331" s="8">
        <f>0.97*1.05</f>
        <v>1.0185</v>
      </c>
      <c r="F331" s="9">
        <v>0.23</v>
      </c>
      <c r="G331" s="39">
        <f t="shared" si="5"/>
        <v>0</v>
      </c>
    </row>
    <row r="332" spans="1:7" s="1" customFormat="1" ht="22.5">
      <c r="A332" s="44">
        <v>328</v>
      </c>
      <c r="B332" s="11" t="s">
        <v>383</v>
      </c>
      <c r="C332" s="12" t="s">
        <v>189</v>
      </c>
      <c r="D332" s="12"/>
      <c r="E332" s="8">
        <f>150*1.05</f>
        <v>157.5</v>
      </c>
      <c r="F332" s="9">
        <v>0.23</v>
      </c>
      <c r="G332" s="39">
        <f t="shared" si="5"/>
        <v>0</v>
      </c>
    </row>
    <row r="333" spans="1:7" ht="22.5">
      <c r="A333" s="43">
        <v>329</v>
      </c>
      <c r="B333" s="6" t="s">
        <v>332</v>
      </c>
      <c r="C333" s="7" t="s">
        <v>188</v>
      </c>
      <c r="D333" s="7"/>
      <c r="E333" s="8">
        <f>5.6*1.05</f>
        <v>5.88</v>
      </c>
      <c r="F333" s="9">
        <v>0.23</v>
      </c>
      <c r="G333" s="39">
        <f t="shared" si="5"/>
        <v>0</v>
      </c>
    </row>
    <row r="334" spans="1:7" ht="22.5">
      <c r="A334" s="43">
        <v>330</v>
      </c>
      <c r="B334" s="6" t="s">
        <v>108</v>
      </c>
      <c r="C334" s="7" t="s">
        <v>185</v>
      </c>
      <c r="D334" s="7"/>
      <c r="E334" s="8">
        <f>1.6*1.05</f>
        <v>1.6800000000000002</v>
      </c>
      <c r="F334" s="9">
        <v>0.23</v>
      </c>
      <c r="G334" s="39">
        <f t="shared" si="5"/>
        <v>0</v>
      </c>
    </row>
    <row r="335" spans="1:7" ht="22.5">
      <c r="A335" s="43">
        <v>331</v>
      </c>
      <c r="B335" s="6" t="s">
        <v>109</v>
      </c>
      <c r="C335" s="7" t="s">
        <v>185</v>
      </c>
      <c r="D335" s="7"/>
      <c r="E335" s="8">
        <f>1.1*1.05</f>
        <v>1.1550000000000002</v>
      </c>
      <c r="F335" s="9">
        <v>0.23</v>
      </c>
      <c r="G335" s="39">
        <f t="shared" si="5"/>
        <v>0</v>
      </c>
    </row>
    <row r="336" spans="1:7" ht="33.75">
      <c r="A336" s="43">
        <v>332</v>
      </c>
      <c r="B336" s="6" t="s">
        <v>110</v>
      </c>
      <c r="C336" s="7" t="s">
        <v>185</v>
      </c>
      <c r="D336" s="7"/>
      <c r="E336" s="8">
        <f>10.8*1.05</f>
        <v>11.340000000000002</v>
      </c>
      <c r="F336" s="9">
        <v>0.23</v>
      </c>
      <c r="G336" s="39">
        <f t="shared" si="5"/>
        <v>0</v>
      </c>
    </row>
    <row r="337" spans="1:7" ht="33.75">
      <c r="A337" s="43">
        <v>333</v>
      </c>
      <c r="B337" s="6" t="s">
        <v>111</v>
      </c>
      <c r="C337" s="7" t="s">
        <v>185</v>
      </c>
      <c r="D337" s="7"/>
      <c r="E337" s="8">
        <f>6.8*1.05</f>
        <v>7.14</v>
      </c>
      <c r="F337" s="9">
        <v>0.23</v>
      </c>
      <c r="G337" s="39">
        <f t="shared" si="5"/>
        <v>0</v>
      </c>
    </row>
    <row r="338" spans="1:7" ht="22.5">
      <c r="A338" s="43">
        <v>334</v>
      </c>
      <c r="B338" s="6" t="s">
        <v>330</v>
      </c>
      <c r="C338" s="7" t="s">
        <v>185</v>
      </c>
      <c r="D338" s="7"/>
      <c r="E338" s="8">
        <f>80*1.05</f>
        <v>84</v>
      </c>
      <c r="F338" s="9">
        <v>0.23</v>
      </c>
      <c r="G338" s="39">
        <f t="shared" si="5"/>
        <v>0</v>
      </c>
    </row>
    <row r="339" spans="1:7" ht="33.75">
      <c r="A339" s="43">
        <v>335</v>
      </c>
      <c r="B339" s="6" t="s">
        <v>112</v>
      </c>
      <c r="C339" s="7" t="s">
        <v>185</v>
      </c>
      <c r="D339" s="7"/>
      <c r="E339" s="8">
        <f>33*1.05</f>
        <v>34.65</v>
      </c>
      <c r="F339" s="9">
        <v>0.23</v>
      </c>
      <c r="G339" s="39">
        <f t="shared" si="5"/>
        <v>0</v>
      </c>
    </row>
    <row r="340" spans="1:7" ht="22.5">
      <c r="A340" s="43">
        <v>336</v>
      </c>
      <c r="B340" s="6" t="s">
        <v>333</v>
      </c>
      <c r="C340" s="7" t="s">
        <v>185</v>
      </c>
      <c r="D340" s="7"/>
      <c r="E340" s="8">
        <f>3.8*1.05</f>
        <v>3.9899999999999998</v>
      </c>
      <c r="F340" s="9">
        <v>0.23</v>
      </c>
      <c r="G340" s="39">
        <f t="shared" si="5"/>
        <v>0</v>
      </c>
    </row>
    <row r="341" spans="1:7" ht="12.75">
      <c r="A341" s="43">
        <v>337</v>
      </c>
      <c r="B341" s="6" t="s">
        <v>334</v>
      </c>
      <c r="C341" s="7" t="s">
        <v>185</v>
      </c>
      <c r="D341" s="7"/>
      <c r="E341" s="8">
        <f>4.2*1.05</f>
        <v>4.41</v>
      </c>
      <c r="F341" s="9">
        <v>0.23</v>
      </c>
      <c r="G341" s="39">
        <f t="shared" si="5"/>
        <v>0</v>
      </c>
    </row>
    <row r="342" spans="1:7" ht="22.5">
      <c r="A342" s="43">
        <v>338</v>
      </c>
      <c r="B342" s="6" t="s">
        <v>114</v>
      </c>
      <c r="C342" s="7" t="s">
        <v>185</v>
      </c>
      <c r="D342" s="7"/>
      <c r="E342" s="8">
        <f>1.8*1.05</f>
        <v>1.8900000000000001</v>
      </c>
      <c r="F342" s="9">
        <v>0.23</v>
      </c>
      <c r="G342" s="39">
        <f t="shared" si="5"/>
        <v>0</v>
      </c>
    </row>
    <row r="343" spans="1:7" ht="22.5">
      <c r="A343" s="43">
        <v>339</v>
      </c>
      <c r="B343" s="6" t="s">
        <v>115</v>
      </c>
      <c r="C343" s="7" t="s">
        <v>185</v>
      </c>
      <c r="D343" s="7"/>
      <c r="E343" s="8">
        <f>1.05*1.05</f>
        <v>1.1025</v>
      </c>
      <c r="F343" s="9">
        <v>0.23</v>
      </c>
      <c r="G343" s="39">
        <f t="shared" si="5"/>
        <v>0</v>
      </c>
    </row>
    <row r="344" spans="1:7" ht="33.75">
      <c r="A344" s="43">
        <v>340</v>
      </c>
      <c r="B344" s="6" t="s">
        <v>116</v>
      </c>
      <c r="C344" s="7" t="s">
        <v>185</v>
      </c>
      <c r="D344" s="7"/>
      <c r="E344" s="8">
        <f>0.99*1.05</f>
        <v>1.0395</v>
      </c>
      <c r="F344" s="9">
        <v>0.23</v>
      </c>
      <c r="G344" s="39">
        <f t="shared" si="5"/>
        <v>0</v>
      </c>
    </row>
    <row r="345" spans="1:7" ht="33.75">
      <c r="A345" s="43">
        <v>341</v>
      </c>
      <c r="B345" s="6" t="s">
        <v>162</v>
      </c>
      <c r="C345" s="7" t="s">
        <v>185</v>
      </c>
      <c r="D345" s="7"/>
      <c r="E345" s="8">
        <f>1.4*1.05</f>
        <v>1.47</v>
      </c>
      <c r="F345" s="9">
        <v>0.23</v>
      </c>
      <c r="G345" s="39">
        <f t="shared" si="5"/>
        <v>0</v>
      </c>
    </row>
    <row r="346" spans="1:7" ht="45">
      <c r="A346" s="43">
        <v>342</v>
      </c>
      <c r="B346" s="6" t="s">
        <v>163</v>
      </c>
      <c r="C346" s="7" t="s">
        <v>185</v>
      </c>
      <c r="D346" s="7"/>
      <c r="E346" s="8">
        <f>33*1.05</f>
        <v>34.65</v>
      </c>
      <c r="F346" s="9">
        <v>0.23</v>
      </c>
      <c r="G346" s="39">
        <f t="shared" si="5"/>
        <v>0</v>
      </c>
    </row>
    <row r="347" spans="1:7" ht="12.75">
      <c r="A347" s="43">
        <v>343</v>
      </c>
      <c r="B347" s="6" t="s">
        <v>117</v>
      </c>
      <c r="C347" s="7" t="s">
        <v>185</v>
      </c>
      <c r="D347" s="7"/>
      <c r="E347" s="8">
        <f>3.1*1.05</f>
        <v>3.2550000000000003</v>
      </c>
      <c r="F347" s="9">
        <v>0.23</v>
      </c>
      <c r="G347" s="39">
        <f t="shared" si="5"/>
        <v>0</v>
      </c>
    </row>
    <row r="348" spans="1:7" ht="33.75">
      <c r="A348" s="43">
        <v>344</v>
      </c>
      <c r="B348" s="6" t="s">
        <v>382</v>
      </c>
      <c r="C348" s="7" t="s">
        <v>185</v>
      </c>
      <c r="D348" s="7"/>
      <c r="E348" s="8">
        <f>13*1.05</f>
        <v>13.65</v>
      </c>
      <c r="F348" s="9">
        <v>0.23</v>
      </c>
      <c r="G348" s="39">
        <f t="shared" si="5"/>
        <v>0</v>
      </c>
    </row>
    <row r="349" spans="1:7" ht="33.75">
      <c r="A349" s="43">
        <v>345</v>
      </c>
      <c r="B349" s="6" t="s">
        <v>118</v>
      </c>
      <c r="C349" s="7" t="s">
        <v>185</v>
      </c>
      <c r="D349" s="7"/>
      <c r="E349" s="8">
        <f>2.1*1.05</f>
        <v>2.205</v>
      </c>
      <c r="F349" s="9">
        <v>0.23</v>
      </c>
      <c r="G349" s="39">
        <f t="shared" si="5"/>
        <v>0</v>
      </c>
    </row>
    <row r="350" spans="1:7" ht="45">
      <c r="A350" s="43">
        <v>346</v>
      </c>
      <c r="B350" s="6" t="s">
        <v>164</v>
      </c>
      <c r="C350" s="7" t="s">
        <v>185</v>
      </c>
      <c r="D350" s="7"/>
      <c r="E350" s="8">
        <f>14.8*1.05</f>
        <v>15.540000000000001</v>
      </c>
      <c r="F350" s="9">
        <v>0.23</v>
      </c>
      <c r="G350" s="39">
        <f t="shared" si="5"/>
        <v>0</v>
      </c>
    </row>
    <row r="351" spans="1:7" ht="22.5">
      <c r="A351" s="43">
        <v>347</v>
      </c>
      <c r="B351" s="6" t="s">
        <v>165</v>
      </c>
      <c r="C351" s="7" t="s">
        <v>185</v>
      </c>
      <c r="D351" s="7"/>
      <c r="E351" s="8">
        <f>2.6*1.05</f>
        <v>2.7300000000000004</v>
      </c>
      <c r="F351" s="9">
        <v>0.23</v>
      </c>
      <c r="G351" s="39">
        <f t="shared" si="5"/>
        <v>0</v>
      </c>
    </row>
    <row r="352" spans="1:7" ht="22.5">
      <c r="A352" s="43">
        <v>348</v>
      </c>
      <c r="B352" s="6" t="s">
        <v>119</v>
      </c>
      <c r="C352" s="7" t="s">
        <v>185</v>
      </c>
      <c r="D352" s="7"/>
      <c r="E352" s="8">
        <f>5.8*1.05</f>
        <v>6.09</v>
      </c>
      <c r="F352" s="9">
        <v>0.23</v>
      </c>
      <c r="G352" s="39">
        <f t="shared" si="5"/>
        <v>0</v>
      </c>
    </row>
    <row r="353" spans="1:7" ht="22.5">
      <c r="A353" s="43">
        <v>349</v>
      </c>
      <c r="B353" s="6" t="s">
        <v>120</v>
      </c>
      <c r="C353" s="7" t="s">
        <v>185</v>
      </c>
      <c r="D353" s="7"/>
      <c r="E353" s="8">
        <f>40*1.05</f>
        <v>42</v>
      </c>
      <c r="F353" s="9">
        <v>0.23</v>
      </c>
      <c r="G353" s="39">
        <f t="shared" si="5"/>
        <v>0</v>
      </c>
    </row>
    <row r="354" spans="1:7" ht="22.5">
      <c r="A354" s="43">
        <v>350</v>
      </c>
      <c r="B354" s="6" t="s">
        <v>121</v>
      </c>
      <c r="C354" s="7" t="s">
        <v>185</v>
      </c>
      <c r="D354" s="7"/>
      <c r="E354" s="8">
        <f>16*1.05</f>
        <v>16.8</v>
      </c>
      <c r="F354" s="9">
        <v>0.23</v>
      </c>
      <c r="G354" s="39">
        <f t="shared" si="5"/>
        <v>0</v>
      </c>
    </row>
    <row r="355" spans="1:7" ht="12.75">
      <c r="A355" s="43">
        <v>351</v>
      </c>
      <c r="B355" s="6" t="s">
        <v>335</v>
      </c>
      <c r="C355" s="7" t="s">
        <v>185</v>
      </c>
      <c r="D355" s="7"/>
      <c r="E355" s="8">
        <f>1*1.05</f>
        <v>1.05</v>
      </c>
      <c r="F355" s="9">
        <v>0.23</v>
      </c>
      <c r="G355" s="39">
        <f t="shared" si="5"/>
        <v>0</v>
      </c>
    </row>
    <row r="356" spans="1:7" ht="22.5">
      <c r="A356" s="43">
        <v>352</v>
      </c>
      <c r="B356" s="6" t="s">
        <v>122</v>
      </c>
      <c r="C356" s="7" t="s">
        <v>185</v>
      </c>
      <c r="D356" s="7"/>
      <c r="E356" s="8">
        <f>38*1.05</f>
        <v>39.9</v>
      </c>
      <c r="F356" s="9">
        <v>0.23</v>
      </c>
      <c r="G356" s="39">
        <f t="shared" si="5"/>
        <v>0</v>
      </c>
    </row>
    <row r="357" spans="1:7" s="1" customFormat="1" ht="22.5">
      <c r="A357" s="44">
        <v>353</v>
      </c>
      <c r="B357" s="11" t="s">
        <v>311</v>
      </c>
      <c r="C357" s="12" t="s">
        <v>188</v>
      </c>
      <c r="D357" s="12"/>
      <c r="E357" s="8">
        <f>1*1.05</f>
        <v>1.05</v>
      </c>
      <c r="F357" s="9">
        <v>0.23</v>
      </c>
      <c r="G357" s="39">
        <f t="shared" si="5"/>
        <v>0</v>
      </c>
    </row>
    <row r="358" spans="1:7" ht="22.5">
      <c r="A358" s="43">
        <v>354</v>
      </c>
      <c r="B358" s="6" t="s">
        <v>123</v>
      </c>
      <c r="C358" s="7" t="s">
        <v>188</v>
      </c>
      <c r="D358" s="7"/>
      <c r="E358" s="8">
        <f>1.65*1.05</f>
        <v>1.7325</v>
      </c>
      <c r="F358" s="9">
        <v>0.23</v>
      </c>
      <c r="G358" s="39">
        <f t="shared" si="5"/>
        <v>0</v>
      </c>
    </row>
    <row r="359" spans="1:7" ht="22.5">
      <c r="A359" s="43">
        <v>355</v>
      </c>
      <c r="B359" s="6" t="s">
        <v>124</v>
      </c>
      <c r="C359" s="7" t="s">
        <v>188</v>
      </c>
      <c r="D359" s="7"/>
      <c r="E359" s="8">
        <f>1.82*1.05</f>
        <v>1.9110000000000003</v>
      </c>
      <c r="F359" s="9">
        <v>0.23</v>
      </c>
      <c r="G359" s="39">
        <f t="shared" si="5"/>
        <v>0</v>
      </c>
    </row>
    <row r="360" spans="1:7" ht="22.5">
      <c r="A360" s="43">
        <v>356</v>
      </c>
      <c r="B360" s="6" t="s">
        <v>125</v>
      </c>
      <c r="C360" s="7" t="s">
        <v>188</v>
      </c>
      <c r="D360" s="7"/>
      <c r="E360" s="8">
        <f>4.99*1.05</f>
        <v>5.2395000000000005</v>
      </c>
      <c r="F360" s="9">
        <v>0.23</v>
      </c>
      <c r="G360" s="39">
        <f t="shared" si="5"/>
        <v>0</v>
      </c>
    </row>
    <row r="361" spans="1:7" ht="22.5">
      <c r="A361" s="43">
        <v>357</v>
      </c>
      <c r="B361" s="6" t="s">
        <v>126</v>
      </c>
      <c r="C361" s="7" t="s">
        <v>188</v>
      </c>
      <c r="D361" s="7"/>
      <c r="E361" s="8">
        <f>4.99*1.05</f>
        <v>5.2395000000000005</v>
      </c>
      <c r="F361" s="9">
        <v>0.23</v>
      </c>
      <c r="G361" s="39">
        <f t="shared" si="5"/>
        <v>0</v>
      </c>
    </row>
    <row r="362" spans="1:7" ht="22.5">
      <c r="A362" s="43">
        <v>358</v>
      </c>
      <c r="B362" s="6" t="s">
        <v>127</v>
      </c>
      <c r="C362" s="7" t="s">
        <v>188</v>
      </c>
      <c r="D362" s="7"/>
      <c r="E362" s="8">
        <f>4.6*1.05</f>
        <v>4.83</v>
      </c>
      <c r="F362" s="9">
        <v>0.23</v>
      </c>
      <c r="G362" s="39">
        <f t="shared" si="5"/>
        <v>0</v>
      </c>
    </row>
    <row r="363" spans="1:7" ht="22.5">
      <c r="A363" s="43">
        <v>359</v>
      </c>
      <c r="B363" s="6" t="s">
        <v>128</v>
      </c>
      <c r="C363" s="7" t="s">
        <v>188</v>
      </c>
      <c r="D363" s="7"/>
      <c r="E363" s="8">
        <f>12*1.05</f>
        <v>12.600000000000001</v>
      </c>
      <c r="F363" s="9">
        <v>0.23</v>
      </c>
      <c r="G363" s="39">
        <f t="shared" si="5"/>
        <v>0</v>
      </c>
    </row>
    <row r="364" spans="1:7" ht="12.75">
      <c r="A364" s="43">
        <v>360</v>
      </c>
      <c r="B364" s="6" t="s">
        <v>129</v>
      </c>
      <c r="C364" s="7" t="s">
        <v>188</v>
      </c>
      <c r="D364" s="7"/>
      <c r="E364" s="8">
        <f>3.75*1.05</f>
        <v>3.9375</v>
      </c>
      <c r="F364" s="9">
        <v>0.23</v>
      </c>
      <c r="G364" s="39">
        <f t="shared" si="5"/>
        <v>0</v>
      </c>
    </row>
    <row r="365" spans="1:7" ht="12.75">
      <c r="A365" s="43">
        <v>361</v>
      </c>
      <c r="B365" s="6" t="s">
        <v>270</v>
      </c>
      <c r="C365" s="7" t="s">
        <v>185</v>
      </c>
      <c r="D365" s="7"/>
      <c r="E365" s="8">
        <f>23.1*1.05</f>
        <v>24.255000000000003</v>
      </c>
      <c r="F365" s="9">
        <v>0.23</v>
      </c>
      <c r="G365" s="39">
        <f t="shared" si="5"/>
        <v>0</v>
      </c>
    </row>
    <row r="366" spans="1:7" ht="12.75">
      <c r="A366" s="43">
        <v>362</v>
      </c>
      <c r="B366" s="6" t="s">
        <v>130</v>
      </c>
      <c r="C366" s="7" t="s">
        <v>185</v>
      </c>
      <c r="D366" s="7"/>
      <c r="E366" s="8">
        <f>26*1.05</f>
        <v>27.3</v>
      </c>
      <c r="F366" s="9">
        <v>0.23</v>
      </c>
      <c r="G366" s="39">
        <f t="shared" si="5"/>
        <v>0</v>
      </c>
    </row>
    <row r="367" spans="1:7" ht="33.75">
      <c r="A367" s="43">
        <v>363</v>
      </c>
      <c r="B367" s="6" t="s">
        <v>131</v>
      </c>
      <c r="C367" s="7" t="s">
        <v>185</v>
      </c>
      <c r="D367" s="7"/>
      <c r="E367" s="8">
        <f>0.65*1.05</f>
        <v>0.6825000000000001</v>
      </c>
      <c r="F367" s="9">
        <v>0.23</v>
      </c>
      <c r="G367" s="39">
        <f t="shared" si="5"/>
        <v>0</v>
      </c>
    </row>
    <row r="368" spans="1:7" ht="22.5">
      <c r="A368" s="43">
        <v>364</v>
      </c>
      <c r="B368" s="6" t="s">
        <v>132</v>
      </c>
      <c r="C368" s="7" t="s">
        <v>185</v>
      </c>
      <c r="D368" s="7"/>
      <c r="E368" s="8">
        <f>22.1*1.05</f>
        <v>23.205000000000002</v>
      </c>
      <c r="F368" s="9">
        <v>0.23</v>
      </c>
      <c r="G368" s="39">
        <f t="shared" si="5"/>
        <v>0</v>
      </c>
    </row>
    <row r="369" spans="1:7" ht="12.75">
      <c r="A369" s="43">
        <v>365</v>
      </c>
      <c r="B369" s="6" t="s">
        <v>133</v>
      </c>
      <c r="C369" s="7" t="s">
        <v>185</v>
      </c>
      <c r="D369" s="7"/>
      <c r="E369" s="8">
        <f>2.4*1.05</f>
        <v>2.52</v>
      </c>
      <c r="F369" s="9">
        <v>0.23</v>
      </c>
      <c r="G369" s="39">
        <f t="shared" si="5"/>
        <v>0</v>
      </c>
    </row>
    <row r="370" spans="1:7" ht="12.75">
      <c r="A370" s="43">
        <v>366</v>
      </c>
      <c r="B370" s="6" t="s">
        <v>134</v>
      </c>
      <c r="C370" s="7" t="s">
        <v>185</v>
      </c>
      <c r="D370" s="7"/>
      <c r="E370" s="8">
        <f>25*1.05</f>
        <v>26.25</v>
      </c>
      <c r="F370" s="9">
        <v>0.23</v>
      </c>
      <c r="G370" s="39">
        <f t="shared" si="5"/>
        <v>0</v>
      </c>
    </row>
    <row r="371" spans="1:7" ht="12.75">
      <c r="A371" s="43">
        <v>367</v>
      </c>
      <c r="B371" s="6" t="s">
        <v>135</v>
      </c>
      <c r="C371" s="7" t="s">
        <v>185</v>
      </c>
      <c r="D371" s="7"/>
      <c r="E371" s="8">
        <f>3.4*1.05</f>
        <v>3.57</v>
      </c>
      <c r="F371" s="9">
        <v>0.23</v>
      </c>
      <c r="G371" s="39">
        <f t="shared" si="5"/>
        <v>0</v>
      </c>
    </row>
    <row r="372" spans="1:7" ht="12.75">
      <c r="A372" s="43">
        <v>368</v>
      </c>
      <c r="B372" s="6" t="s">
        <v>166</v>
      </c>
      <c r="C372" s="7" t="s">
        <v>185</v>
      </c>
      <c r="D372" s="7"/>
      <c r="E372" s="8">
        <f>3.8*1.05</f>
        <v>3.9899999999999998</v>
      </c>
      <c r="F372" s="9">
        <v>0.23</v>
      </c>
      <c r="G372" s="39">
        <f t="shared" si="5"/>
        <v>0</v>
      </c>
    </row>
    <row r="373" spans="1:7" ht="22.5">
      <c r="A373" s="43">
        <v>369</v>
      </c>
      <c r="B373" s="6" t="s">
        <v>167</v>
      </c>
      <c r="C373" s="7" t="s">
        <v>185</v>
      </c>
      <c r="D373" s="7"/>
      <c r="E373" s="8">
        <f>2.7*1.05</f>
        <v>2.8350000000000004</v>
      </c>
      <c r="F373" s="9">
        <v>0.23</v>
      </c>
      <c r="G373" s="39">
        <f t="shared" si="5"/>
        <v>0</v>
      </c>
    </row>
    <row r="374" spans="1:7" ht="12.75">
      <c r="A374" s="43">
        <v>370</v>
      </c>
      <c r="B374" s="6" t="s">
        <v>168</v>
      </c>
      <c r="C374" s="7" t="s">
        <v>169</v>
      </c>
      <c r="D374" s="7"/>
      <c r="E374" s="8">
        <f>0.99*1.05</f>
        <v>1.0395</v>
      </c>
      <c r="F374" s="9">
        <v>0.23</v>
      </c>
      <c r="G374" s="39">
        <f t="shared" si="5"/>
        <v>0</v>
      </c>
    </row>
    <row r="375" spans="1:7" ht="12.75">
      <c r="A375" s="43">
        <v>371</v>
      </c>
      <c r="B375" s="6" t="s">
        <v>170</v>
      </c>
      <c r="C375" s="7" t="s">
        <v>169</v>
      </c>
      <c r="D375" s="7"/>
      <c r="E375" s="8">
        <f>5*1.05</f>
        <v>5.25</v>
      </c>
      <c r="F375" s="9">
        <v>0.23</v>
      </c>
      <c r="G375" s="39">
        <f t="shared" si="5"/>
        <v>0</v>
      </c>
    </row>
    <row r="376" spans="1:8" ht="12.75">
      <c r="A376" s="43">
        <v>372</v>
      </c>
      <c r="B376" s="6" t="s">
        <v>171</v>
      </c>
      <c r="C376" s="7" t="s">
        <v>185</v>
      </c>
      <c r="D376" s="7"/>
      <c r="E376" s="8">
        <f>14.1*1.05</f>
        <v>14.805</v>
      </c>
      <c r="F376" s="9">
        <v>0.23</v>
      </c>
      <c r="G376" s="39">
        <f t="shared" si="5"/>
        <v>0</v>
      </c>
      <c r="H376" s="3"/>
    </row>
    <row r="377" spans="1:8" ht="21" customHeight="1">
      <c r="A377" s="45"/>
      <c r="B377" s="16"/>
      <c r="C377" s="17"/>
      <c r="D377" s="16"/>
      <c r="E377" s="26" t="s">
        <v>389</v>
      </c>
      <c r="F377" s="26"/>
      <c r="G377" s="46">
        <f>SUM(G5:G199)+SUM(G201:G376)</f>
        <v>0</v>
      </c>
      <c r="H377" s="2"/>
    </row>
    <row r="378" spans="1:7" ht="12.75">
      <c r="A378" s="43"/>
      <c r="B378" s="18"/>
      <c r="C378" s="18"/>
      <c r="D378" s="18"/>
      <c r="E378" s="27" t="s">
        <v>388</v>
      </c>
      <c r="F378" s="27"/>
      <c r="G378" s="47">
        <f>G377*1.23</f>
        <v>0</v>
      </c>
    </row>
    <row r="379" spans="1:7" ht="13.5" thickBot="1">
      <c r="A379" s="48"/>
      <c r="B379" s="49"/>
      <c r="C379" s="49"/>
      <c r="D379" s="49"/>
      <c r="E379" s="50"/>
      <c r="F379" s="50"/>
      <c r="G379" s="51"/>
    </row>
    <row r="381" ht="12.75">
      <c r="B381" s="4"/>
    </row>
  </sheetData>
  <sheetProtection/>
  <mergeCells count="14">
    <mergeCell ref="A4:G4"/>
    <mergeCell ref="A200:G200"/>
    <mergeCell ref="E377:F377"/>
    <mergeCell ref="E378:F379"/>
    <mergeCell ref="G378:G379"/>
    <mergeCell ref="A1:G1"/>
    <mergeCell ref="H207:I207"/>
    <mergeCell ref="H209:I209"/>
    <mergeCell ref="H211:I211"/>
    <mergeCell ref="H212:I212"/>
    <mergeCell ref="H302:I302"/>
    <mergeCell ref="H303:I303"/>
    <mergeCell ref="H292:I292"/>
    <mergeCell ref="H293:I293"/>
  </mergeCells>
  <printOptions/>
  <pageMargins left="0.22" right="0.18" top="0.29" bottom="0.28" header="0.19" footer="0.22"/>
  <pageSetup firstPageNumber="1" useFirstPageNumber="1" horizontalDpi="300" verticalDpi="300" orientation="portrait" paperSize="9" scale="80" r:id="rId1"/>
  <headerFooter alignWithMargins="0">
    <oddHeader>&amp;RZałącznik nr 1 do Pisma Okólnego nr 8 z dnia 23.06.2017 r.</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7109375" defaultRowHeight="12.75"/>
  <sheetData/>
  <sheetProtection/>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7109375" defaultRowHeight="12.75"/>
  <sheetData/>
  <sheetProtection/>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Gęślowska</dc:creator>
  <cp:keywords/>
  <dc:description/>
  <cp:lastModifiedBy>Agnieszka Józefacka</cp:lastModifiedBy>
  <cp:lastPrinted>2017-06-26T11:10:56Z</cp:lastPrinted>
  <dcterms:created xsi:type="dcterms:W3CDTF">2012-12-06T15:09:37Z</dcterms:created>
  <dcterms:modified xsi:type="dcterms:W3CDTF">2017-06-26T11:19:29Z</dcterms:modified>
  <cp:category/>
  <cp:version/>
  <cp:contentType/>
  <cp:contentStatus/>
</cp:coreProperties>
</file>